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19" activeTab="0"/>
  </bookViews>
  <sheets>
    <sheet name="9г" sheetId="1" r:id="rId1"/>
    <sheet name="11б" sheetId="2" r:id="rId2"/>
  </sheets>
  <definedNames/>
  <calcPr fullCalcOnLoad="1"/>
</workbook>
</file>

<file path=xl/sharedStrings.xml><?xml version="1.0" encoding="utf-8"?>
<sst xmlns="http://schemas.openxmlformats.org/spreadsheetml/2006/main" count="325" uniqueCount="68">
  <si>
    <t>сентябрь</t>
  </si>
  <si>
    <t>октябрь</t>
  </si>
  <si>
    <t>н</t>
  </si>
  <si>
    <t>Iч</t>
  </si>
  <si>
    <t>декабрь</t>
  </si>
  <si>
    <t>IIч</t>
  </si>
  <si>
    <t>январь</t>
  </si>
  <si>
    <t>февраль</t>
  </si>
  <si>
    <t>март</t>
  </si>
  <si>
    <t>IIIч</t>
  </si>
  <si>
    <t>апрель</t>
  </si>
  <si>
    <t>май</t>
  </si>
  <si>
    <t>IVч</t>
  </si>
  <si>
    <t>ГОД</t>
  </si>
  <si>
    <t>ноябрь</t>
  </si>
  <si>
    <t>9г</t>
  </si>
  <si>
    <t>Азаров Артём</t>
  </si>
  <si>
    <t>Бородин Вадик</t>
  </si>
  <si>
    <t>Винокуров Денис</t>
  </si>
  <si>
    <t>Дегтярёв Сергей</t>
  </si>
  <si>
    <t>Елфимов Евгений</t>
  </si>
  <si>
    <t>Иванов Филипп</t>
  </si>
  <si>
    <t>Калинин Денис</t>
  </si>
  <si>
    <t>Кленчищев Андрей</t>
  </si>
  <si>
    <t>Козлов Максим</t>
  </si>
  <si>
    <t>Корякин Данил</t>
  </si>
  <si>
    <t>Курчатов Максим</t>
  </si>
  <si>
    <t>Мирошниченко Павел</t>
  </si>
  <si>
    <t>Фролов Влад</t>
  </si>
  <si>
    <t>11б</t>
  </si>
  <si>
    <t>Бревнова Ирина</t>
  </si>
  <si>
    <t>Волкова Елена</t>
  </si>
  <si>
    <t>Долгушина Альбина</t>
  </si>
  <si>
    <t>Кантемирова Татьяна</t>
  </si>
  <si>
    <t>Кислицина Виктория</t>
  </si>
  <si>
    <t>Кондратьев Сергей</t>
  </si>
  <si>
    <t>Копылов Максим</t>
  </si>
  <si>
    <t>Корчагина Виктория</t>
  </si>
  <si>
    <t>Лемешко Кристина</t>
  </si>
  <si>
    <t>Надсадная Анастасия</t>
  </si>
  <si>
    <t>Панкова Татьяна</t>
  </si>
  <si>
    <t>Пантыкина Наталья</t>
  </si>
  <si>
    <t>Покатаева Евгения</t>
  </si>
  <si>
    <t>Пр.г</t>
  </si>
  <si>
    <t>Ср.з</t>
  </si>
  <si>
    <t>Кол.о</t>
  </si>
  <si>
    <t>Ср.б</t>
  </si>
  <si>
    <t>К.стаб</t>
  </si>
  <si>
    <t>% кач</t>
  </si>
  <si>
    <t>I чет.</t>
  </si>
  <si>
    <t>Итоговые показатели</t>
  </si>
  <si>
    <t>Ур.</t>
  </si>
  <si>
    <t>Н.о</t>
  </si>
  <si>
    <t>Рассл.</t>
  </si>
  <si>
    <t>II чет.</t>
  </si>
  <si>
    <t>III чет.</t>
  </si>
  <si>
    <t>IV чет.</t>
  </si>
  <si>
    <t>К/р 1</t>
  </si>
  <si>
    <t>К/р 2</t>
  </si>
  <si>
    <t>К/р 3</t>
  </si>
  <si>
    <t>К/р 4</t>
  </si>
  <si>
    <t>К/р 5</t>
  </si>
  <si>
    <t>Контрольные работы</t>
  </si>
  <si>
    <t>1п/г</t>
  </si>
  <si>
    <t>ф</t>
  </si>
  <si>
    <t>2п/г</t>
  </si>
  <si>
    <t>ИТОГ</t>
  </si>
  <si>
    <t>® © Головин Д.В. 
МОУ гимназия №3 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</si>
</sst>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2"/>
    </font>
    <font>
      <sz val="8"/>
      <color indexed="63"/>
      <name val="Arial Cyr"/>
      <family val="2"/>
    </font>
    <font>
      <sz val="8"/>
      <color theme="1" tint="0.34999001026153564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 style="thin">
        <color indexed="59"/>
      </top>
      <bottom style="medium"/>
    </border>
    <border>
      <left style="medium"/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/>
      <top>
        <color indexed="63"/>
      </top>
      <bottom style="thin">
        <color indexed="59"/>
      </bottom>
    </border>
    <border>
      <left style="medium"/>
      <right style="medium"/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medium"/>
      <top style="medium"/>
      <bottom style="thin">
        <color indexed="59"/>
      </bottom>
    </border>
    <border>
      <left style="thin"/>
      <right style="medium"/>
      <top style="thin">
        <color indexed="59"/>
      </top>
      <bottom style="thin">
        <color indexed="59"/>
      </bottom>
    </border>
    <border>
      <left style="thin"/>
      <right style="medium"/>
      <top style="thin">
        <color indexed="59"/>
      </top>
      <bottom style="medium"/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59"/>
      </bottom>
    </border>
    <border>
      <left>
        <color indexed="63"/>
      </left>
      <right style="medium"/>
      <top style="thin">
        <color indexed="59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22" fillId="20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/>
    </xf>
    <xf numFmtId="1" fontId="21" fillId="7" borderId="14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26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1" fontId="21" fillId="7" borderId="1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2" fillId="27" borderId="13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22" fillId="27" borderId="15" xfId="0" applyFont="1" applyFill="1" applyBorder="1" applyAlignment="1">
      <alignment/>
    </xf>
    <xf numFmtId="0" fontId="22" fillId="4" borderId="17" xfId="0" applyFont="1" applyFill="1" applyBorder="1" applyAlignment="1">
      <alignment/>
    </xf>
    <xf numFmtId="0" fontId="21" fillId="28" borderId="18" xfId="0" applyFont="1" applyFill="1" applyBorder="1" applyAlignment="1">
      <alignment horizontal="center"/>
    </xf>
    <xf numFmtId="0" fontId="21" fillId="28" borderId="19" xfId="0" applyFont="1" applyFill="1" applyBorder="1" applyAlignment="1">
      <alignment horizontal="center"/>
    </xf>
    <xf numFmtId="0" fontId="0" fillId="29" borderId="0" xfId="0" applyFont="1" applyFill="1" applyAlignment="1">
      <alignment/>
    </xf>
    <xf numFmtId="0" fontId="22" fillId="27" borderId="20" xfId="0" applyFont="1" applyFill="1" applyBorder="1" applyAlignment="1">
      <alignment/>
    </xf>
    <xf numFmtId="0" fontId="22" fillId="4" borderId="21" xfId="0" applyFont="1" applyFill="1" applyBorder="1" applyAlignment="1">
      <alignment/>
    </xf>
    <xf numFmtId="0" fontId="21" fillId="28" borderId="22" xfId="0" applyFont="1" applyFill="1" applyBorder="1" applyAlignment="1">
      <alignment horizontal="center"/>
    </xf>
    <xf numFmtId="0" fontId="23" fillId="30" borderId="23" xfId="0" applyFont="1" applyFill="1" applyBorder="1" applyAlignment="1">
      <alignment horizontal="center" vertical="top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30" borderId="16" xfId="0" applyFont="1" applyFill="1" applyBorder="1" applyAlignment="1">
      <alignment horizontal="center"/>
    </xf>
    <xf numFmtId="0" fontId="22" fillId="29" borderId="24" xfId="0" applyFont="1" applyFill="1" applyBorder="1" applyAlignment="1">
      <alignment horizontal="center" vertical="center"/>
    </xf>
    <xf numFmtId="0" fontId="22" fillId="31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9" borderId="0" xfId="0" applyFont="1" applyFill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22" fillId="29" borderId="0" xfId="0" applyFont="1" applyFill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/>
    </xf>
    <xf numFmtId="0" fontId="22" fillId="31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1" fontId="21" fillId="7" borderId="27" xfId="0" applyNumberFormat="1" applyFont="1" applyFill="1" applyBorder="1" applyAlignment="1">
      <alignment horizontal="center"/>
    </xf>
    <xf numFmtId="0" fontId="23" fillId="30" borderId="28" xfId="0" applyFont="1" applyFill="1" applyBorder="1" applyAlignment="1">
      <alignment horizontal="center" vertical="top"/>
    </xf>
    <xf numFmtId="0" fontId="22" fillId="30" borderId="11" xfId="0" applyFont="1" applyFill="1" applyBorder="1" applyAlignment="1">
      <alignment horizontal="center"/>
    </xf>
    <xf numFmtId="0" fontId="22" fillId="30" borderId="29" xfId="0" applyFont="1" applyFill="1" applyBorder="1" applyAlignment="1">
      <alignment horizontal="center"/>
    </xf>
    <xf numFmtId="164" fontId="20" fillId="30" borderId="30" xfId="0" applyNumberFormat="1" applyFont="1" applyFill="1" applyBorder="1" applyAlignment="1">
      <alignment horizontal="center"/>
    </xf>
    <xf numFmtId="164" fontId="20" fillId="30" borderId="31" xfId="0" applyNumberFormat="1" applyFont="1" applyFill="1" applyBorder="1" applyAlignment="1">
      <alignment horizontal="center"/>
    </xf>
    <xf numFmtId="0" fontId="23" fillId="30" borderId="25" xfId="0" applyFont="1" applyFill="1" applyBorder="1" applyAlignment="1">
      <alignment horizontal="center" vertical="top"/>
    </xf>
    <xf numFmtId="0" fontId="22" fillId="30" borderId="32" xfId="0" applyFont="1" applyFill="1" applyBorder="1" applyAlignment="1">
      <alignment horizontal="center"/>
    </xf>
    <xf numFmtId="0" fontId="22" fillId="30" borderId="33" xfId="0" applyFont="1" applyFill="1" applyBorder="1" applyAlignment="1">
      <alignment horizontal="center"/>
    </xf>
    <xf numFmtId="0" fontId="23" fillId="30" borderId="34" xfId="0" applyFont="1" applyFill="1" applyBorder="1" applyAlignment="1">
      <alignment horizontal="center" vertical="top"/>
    </xf>
    <xf numFmtId="164" fontId="20" fillId="30" borderId="35" xfId="0" applyNumberFormat="1" applyFont="1" applyFill="1" applyBorder="1" applyAlignment="1">
      <alignment horizontal="center"/>
    </xf>
    <xf numFmtId="0" fontId="22" fillId="31" borderId="25" xfId="0" applyFont="1" applyFill="1" applyBorder="1" applyAlignment="1">
      <alignment horizontal="center"/>
    </xf>
    <xf numFmtId="0" fontId="22" fillId="31" borderId="36" xfId="0" applyFont="1" applyFill="1" applyBorder="1" applyAlignment="1">
      <alignment horizontal="center"/>
    </xf>
    <xf numFmtId="0" fontId="22" fillId="31" borderId="37" xfId="0" applyFont="1" applyFill="1" applyBorder="1" applyAlignment="1">
      <alignment horizontal="center"/>
    </xf>
    <xf numFmtId="0" fontId="23" fillId="30" borderId="36" xfId="0" applyFont="1" applyFill="1" applyBorder="1" applyAlignment="1">
      <alignment horizontal="center" vertical="top"/>
    </xf>
    <xf numFmtId="0" fontId="23" fillId="30" borderId="37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/>
    </xf>
    <xf numFmtId="164" fontId="20" fillId="30" borderId="39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26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22" fillId="31" borderId="34" xfId="0" applyFont="1" applyFill="1" applyBorder="1" applyAlignment="1">
      <alignment horizontal="center"/>
    </xf>
    <xf numFmtId="0" fontId="0" fillId="30" borderId="23" xfId="0" applyFont="1" applyFill="1" applyBorder="1" applyAlignment="1">
      <alignment horizontal="center"/>
    </xf>
    <xf numFmtId="0" fontId="22" fillId="30" borderId="4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3" fillId="30" borderId="41" xfId="0" applyFont="1" applyFill="1" applyBorder="1" applyAlignment="1">
      <alignment horizontal="center" vertical="top"/>
    </xf>
    <xf numFmtId="0" fontId="23" fillId="30" borderId="42" xfId="0" applyFont="1" applyFill="1" applyBorder="1" applyAlignment="1">
      <alignment horizontal="center" vertical="top"/>
    </xf>
    <xf numFmtId="0" fontId="23" fillId="30" borderId="43" xfId="0" applyFont="1" applyFill="1" applyBorder="1" applyAlignment="1">
      <alignment horizontal="center" vertical="top"/>
    </xf>
    <xf numFmtId="0" fontId="22" fillId="30" borderId="44" xfId="0" applyFont="1" applyFill="1" applyBorder="1" applyAlignment="1">
      <alignment horizontal="center"/>
    </xf>
    <xf numFmtId="1" fontId="21" fillId="7" borderId="21" xfId="0" applyNumberFormat="1" applyFont="1" applyFill="1" applyBorder="1" applyAlignment="1">
      <alignment horizontal="center"/>
    </xf>
    <xf numFmtId="164" fontId="20" fillId="30" borderId="45" xfId="0" applyNumberFormat="1" applyFont="1" applyFill="1" applyBorder="1" applyAlignment="1">
      <alignment horizontal="center"/>
    </xf>
    <xf numFmtId="164" fontId="20" fillId="30" borderId="32" xfId="0" applyNumberFormat="1" applyFont="1" applyFill="1" applyBorder="1" applyAlignment="1">
      <alignment horizontal="center"/>
    </xf>
    <xf numFmtId="164" fontId="20" fillId="30" borderId="33" xfId="0" applyNumberFormat="1" applyFont="1" applyFill="1" applyBorder="1" applyAlignment="1">
      <alignment horizontal="center"/>
    </xf>
    <xf numFmtId="1" fontId="21" fillId="7" borderId="46" xfId="0" applyNumberFormat="1" applyFont="1" applyFill="1" applyBorder="1" applyAlignment="1">
      <alignment horizontal="center"/>
    </xf>
    <xf numFmtId="1" fontId="21" fillId="7" borderId="47" xfId="0" applyNumberFormat="1" applyFont="1" applyFill="1" applyBorder="1" applyAlignment="1">
      <alignment horizontal="center"/>
    </xf>
    <xf numFmtId="1" fontId="21" fillId="7" borderId="48" xfId="0" applyNumberFormat="1" applyFont="1" applyFill="1" applyBorder="1" applyAlignment="1">
      <alignment horizontal="center"/>
    </xf>
    <xf numFmtId="164" fontId="20" fillId="30" borderId="40" xfId="0" applyNumberFormat="1" applyFont="1" applyFill="1" applyBorder="1" applyAlignment="1">
      <alignment horizontal="center"/>
    </xf>
    <xf numFmtId="164" fontId="20" fillId="30" borderId="11" xfId="0" applyNumberFormat="1" applyFont="1" applyFill="1" applyBorder="1" applyAlignment="1">
      <alignment horizontal="center"/>
    </xf>
    <xf numFmtId="164" fontId="20" fillId="30" borderId="29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4" fontId="0" fillId="29" borderId="0" xfId="0" applyNumberFormat="1" applyFont="1" applyFill="1" applyAlignment="1">
      <alignment/>
    </xf>
    <xf numFmtId="0" fontId="0" fillId="25" borderId="36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25" borderId="37" xfId="0" applyFont="1" applyFill="1" applyBorder="1" applyAlignment="1">
      <alignment horizontal="center"/>
    </xf>
    <xf numFmtId="0" fontId="22" fillId="27" borderId="38" xfId="0" applyFont="1" applyFill="1" applyBorder="1" applyAlignment="1">
      <alignment/>
    </xf>
    <xf numFmtId="0" fontId="22" fillId="4" borderId="27" xfId="0" applyFont="1" applyFill="1" applyBorder="1" applyAlignment="1">
      <alignment/>
    </xf>
    <xf numFmtId="0" fontId="22" fillId="20" borderId="36" xfId="0" applyFont="1" applyFill="1" applyBorder="1" applyAlignment="1">
      <alignment horizontal="center" vertical="center"/>
    </xf>
    <xf numFmtId="0" fontId="22" fillId="20" borderId="50" xfId="0" applyFont="1" applyFill="1" applyBorder="1" applyAlignment="1">
      <alignment/>
    </xf>
    <xf numFmtId="0" fontId="22" fillId="20" borderId="28" xfId="0" applyFont="1" applyFill="1" applyBorder="1" applyAlignment="1">
      <alignment/>
    </xf>
    <xf numFmtId="0" fontId="0" fillId="26" borderId="26" xfId="0" applyFont="1" applyFill="1" applyBorder="1" applyAlignment="1">
      <alignment horizontal="center"/>
    </xf>
    <xf numFmtId="0" fontId="0" fillId="30" borderId="26" xfId="0" applyFont="1" applyFill="1" applyBorder="1" applyAlignment="1">
      <alignment horizontal="center"/>
    </xf>
    <xf numFmtId="0" fontId="23" fillId="30" borderId="26" xfId="0" applyFont="1" applyFill="1" applyBorder="1" applyAlignment="1">
      <alignment horizontal="center" vertical="top"/>
    </xf>
    <xf numFmtId="164" fontId="20" fillId="30" borderId="49" xfId="0" applyNumberFormat="1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1" fontId="21" fillId="7" borderId="52" xfId="0" applyNumberFormat="1" applyFont="1" applyFill="1" applyBorder="1" applyAlignment="1">
      <alignment horizontal="center"/>
    </xf>
    <xf numFmtId="1" fontId="21" fillId="7" borderId="18" xfId="0" applyNumberFormat="1" applyFont="1" applyFill="1" applyBorder="1" applyAlignment="1">
      <alignment horizontal="center"/>
    </xf>
    <xf numFmtId="1" fontId="21" fillId="7" borderId="19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22" fillId="30" borderId="49" xfId="0" applyFont="1" applyFill="1" applyBorder="1" applyAlignment="1">
      <alignment horizontal="center"/>
    </xf>
    <xf numFmtId="164" fontId="20" fillId="30" borderId="44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0" borderId="53" xfId="0" applyFont="1" applyFill="1" applyBorder="1" applyAlignment="1">
      <alignment/>
    </xf>
    <xf numFmtId="0" fontId="22" fillId="20" borderId="54" xfId="0" applyFont="1" applyFill="1" applyBorder="1" applyAlignment="1">
      <alignment/>
    </xf>
    <xf numFmtId="0" fontId="22" fillId="20" borderId="53" xfId="0" applyFont="1" applyFill="1" applyBorder="1" applyAlignment="1">
      <alignment horizontal="center" vertical="center"/>
    </xf>
    <xf numFmtId="0" fontId="23" fillId="30" borderId="55" xfId="0" applyFont="1" applyFill="1" applyBorder="1" applyAlignment="1">
      <alignment horizontal="center" vertical="top"/>
    </xf>
    <xf numFmtId="164" fontId="20" fillId="30" borderId="50" xfId="0" applyNumberFormat="1" applyFont="1" applyFill="1" applyBorder="1" applyAlignment="1">
      <alignment horizontal="center"/>
    </xf>
    <xf numFmtId="1" fontId="21" fillId="7" borderId="49" xfId="0" applyNumberFormat="1" applyFont="1" applyFill="1" applyBorder="1" applyAlignment="1">
      <alignment horizontal="center"/>
    </xf>
    <xf numFmtId="1" fontId="21" fillId="7" borderId="11" xfId="0" applyNumberFormat="1" applyFont="1" applyFill="1" applyBorder="1" applyAlignment="1">
      <alignment horizontal="center"/>
    </xf>
    <xf numFmtId="1" fontId="21" fillId="7" borderId="29" xfId="0" applyNumberFormat="1" applyFont="1" applyFill="1" applyBorder="1" applyAlignment="1">
      <alignment horizontal="center"/>
    </xf>
    <xf numFmtId="164" fontId="21" fillId="33" borderId="56" xfId="0" applyNumberFormat="1" applyFont="1" applyFill="1" applyBorder="1" applyAlignment="1">
      <alignment horizontal="center"/>
    </xf>
    <xf numFmtId="164" fontId="21" fillId="33" borderId="57" xfId="0" applyNumberFormat="1" applyFont="1" applyFill="1" applyBorder="1" applyAlignment="1">
      <alignment horizontal="center"/>
    </xf>
    <xf numFmtId="164" fontId="21" fillId="33" borderId="58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5" fillId="29" borderId="60" xfId="0" applyFont="1" applyFill="1" applyBorder="1" applyAlignment="1">
      <alignment horizontal="center" vertical="center"/>
    </xf>
    <xf numFmtId="164" fontId="0" fillId="32" borderId="59" xfId="0" applyNumberFormat="1" applyFont="1" applyFill="1" applyBorder="1" applyAlignment="1">
      <alignment horizontal="center" vertical="center"/>
    </xf>
    <xf numFmtId="164" fontId="0" fillId="32" borderId="24" xfId="0" applyNumberFormat="1" applyFont="1" applyFill="1" applyBorder="1" applyAlignment="1">
      <alignment horizontal="center" vertical="center"/>
    </xf>
    <xf numFmtId="1" fontId="25" fillId="29" borderId="0" xfId="0" applyNumberFormat="1" applyFont="1" applyFill="1" applyBorder="1" applyAlignment="1">
      <alignment horizontal="center" vertical="center"/>
    </xf>
    <xf numFmtId="0" fontId="0" fillId="29" borderId="0" xfId="0" applyFont="1" applyFill="1" applyAlignment="1">
      <alignment horizontal="left" vertical="center" wrapText="1"/>
    </xf>
    <xf numFmtId="0" fontId="22" fillId="32" borderId="25" xfId="0" applyFont="1" applyFill="1" applyBorder="1" applyAlignment="1">
      <alignment horizontal="center" vertical="center"/>
    </xf>
    <xf numFmtId="0" fontId="22" fillId="32" borderId="61" xfId="0" applyFont="1" applyFill="1" applyBorder="1" applyAlignment="1">
      <alignment horizontal="center" vertical="center"/>
    </xf>
    <xf numFmtId="0" fontId="22" fillId="32" borderId="60" xfId="0" applyFont="1" applyFill="1" applyBorder="1" applyAlignment="1">
      <alignment horizontal="center" vertical="center"/>
    </xf>
    <xf numFmtId="0" fontId="22" fillId="32" borderId="62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/>
    </xf>
    <xf numFmtId="0" fontId="23" fillId="34" borderId="63" xfId="0" applyFont="1" applyFill="1" applyBorder="1" applyAlignment="1">
      <alignment horizontal="center" vertical="center"/>
    </xf>
    <xf numFmtId="0" fontId="23" fillId="34" borderId="64" xfId="0" applyFont="1" applyFill="1" applyBorder="1" applyAlignment="1">
      <alignment horizontal="center" vertical="center"/>
    </xf>
    <xf numFmtId="0" fontId="23" fillId="30" borderId="12" xfId="0" applyFont="1" applyFill="1" applyBorder="1" applyAlignment="1">
      <alignment horizontal="center"/>
    </xf>
    <xf numFmtId="0" fontId="23" fillId="30" borderId="28" xfId="0" applyFont="1" applyFill="1" applyBorder="1" applyAlignment="1">
      <alignment horizontal="center"/>
    </xf>
    <xf numFmtId="0" fontId="23" fillId="30" borderId="12" xfId="0" applyFont="1" applyFill="1" applyBorder="1" applyAlignment="1">
      <alignment horizontal="center" vertical="center"/>
    </xf>
    <xf numFmtId="0" fontId="23" fillId="30" borderId="28" xfId="0" applyFont="1" applyFill="1" applyBorder="1" applyAlignment="1">
      <alignment horizontal="center" vertical="center"/>
    </xf>
    <xf numFmtId="0" fontId="23" fillId="7" borderId="65" xfId="0" applyFont="1" applyFill="1" applyBorder="1" applyAlignment="1">
      <alignment horizontal="center" vertical="center"/>
    </xf>
    <xf numFmtId="0" fontId="23" fillId="7" borderId="66" xfId="0" applyFont="1" applyFill="1" applyBorder="1" applyAlignment="1">
      <alignment horizontal="center" vertical="center"/>
    </xf>
    <xf numFmtId="0" fontId="23" fillId="30" borderId="36" xfId="0" applyFont="1" applyFill="1" applyBorder="1" applyAlignment="1">
      <alignment horizontal="center" vertical="center"/>
    </xf>
    <xf numFmtId="0" fontId="23" fillId="30" borderId="3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9" fontId="1" fillId="29" borderId="59" xfId="56" applyFill="1" applyBorder="1" applyAlignment="1">
      <alignment horizontal="center" vertical="center"/>
    </xf>
    <xf numFmtId="9" fontId="1" fillId="29" borderId="67" xfId="56" applyFill="1" applyBorder="1" applyAlignment="1">
      <alignment horizontal="center" vertical="center"/>
    </xf>
    <xf numFmtId="9" fontId="1" fillId="0" borderId="25" xfId="56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64" fontId="0" fillId="31" borderId="25" xfId="0" applyNumberFormat="1" applyFont="1" applyFill="1" applyBorder="1" applyAlignment="1">
      <alignment horizontal="center" vertical="center"/>
    </xf>
    <xf numFmtId="2" fontId="0" fillId="31" borderId="25" xfId="0" applyNumberFormat="1" applyFont="1" applyFill="1" applyBorder="1" applyAlignment="1">
      <alignment horizontal="center" vertical="center"/>
    </xf>
    <xf numFmtId="9" fontId="1" fillId="31" borderId="59" xfId="56" applyFill="1" applyBorder="1" applyAlignment="1">
      <alignment horizontal="center" vertical="center"/>
    </xf>
    <xf numFmtId="9" fontId="1" fillId="31" borderId="67" xfId="56" applyFill="1" applyBorder="1" applyAlignment="1">
      <alignment horizontal="center" vertical="center"/>
    </xf>
    <xf numFmtId="9" fontId="1" fillId="31" borderId="25" xfId="56" applyFill="1" applyBorder="1" applyAlignment="1">
      <alignment horizontal="center" vertical="center"/>
    </xf>
    <xf numFmtId="0" fontId="0" fillId="31" borderId="59" xfId="0" applyFont="1" applyFill="1" applyBorder="1" applyAlignment="1">
      <alignment horizontal="center" vertical="center"/>
    </xf>
    <xf numFmtId="0" fontId="0" fillId="31" borderId="24" xfId="0" applyFont="1" applyFill="1" applyBorder="1" applyAlignment="1">
      <alignment horizontal="center" vertical="center"/>
    </xf>
    <xf numFmtId="0" fontId="24" fillId="20" borderId="68" xfId="0" applyFont="1" applyFill="1" applyBorder="1" applyAlignment="1">
      <alignment horizontal="center" vertical="center"/>
    </xf>
    <xf numFmtId="0" fontId="24" fillId="20" borderId="69" xfId="0" applyFont="1" applyFill="1" applyBorder="1" applyAlignment="1">
      <alignment horizontal="center" vertical="center"/>
    </xf>
    <xf numFmtId="0" fontId="24" fillId="20" borderId="70" xfId="0" applyFont="1" applyFill="1" applyBorder="1" applyAlignment="1">
      <alignment horizontal="center" vertical="center"/>
    </xf>
    <xf numFmtId="0" fontId="24" fillId="20" borderId="71" xfId="0" applyFont="1" applyFill="1" applyBorder="1" applyAlignment="1">
      <alignment horizontal="center" vertical="center"/>
    </xf>
    <xf numFmtId="164" fontId="0" fillId="25" borderId="25" xfId="0" applyNumberFormat="1" applyFont="1" applyFill="1" applyBorder="1" applyAlignment="1">
      <alignment horizontal="center" vertical="center"/>
    </xf>
    <xf numFmtId="164" fontId="0" fillId="29" borderId="0" xfId="0" applyNumberFormat="1" applyFont="1" applyFill="1" applyBorder="1" applyAlignment="1">
      <alignment horizontal="center" vertical="center"/>
    </xf>
    <xf numFmtId="0" fontId="22" fillId="25" borderId="61" xfId="0" applyFont="1" applyFill="1" applyBorder="1" applyAlignment="1">
      <alignment horizontal="center" vertical="center"/>
    </xf>
    <xf numFmtId="0" fontId="22" fillId="25" borderId="60" xfId="0" applyFont="1" applyFill="1" applyBorder="1" applyAlignment="1">
      <alignment horizontal="center" vertical="center"/>
    </xf>
    <xf numFmtId="0" fontId="22" fillId="25" borderId="62" xfId="0" applyFont="1" applyFill="1" applyBorder="1" applyAlignment="1">
      <alignment horizontal="center" vertical="center"/>
    </xf>
    <xf numFmtId="0" fontId="23" fillId="30" borderId="55" xfId="0" applyFont="1" applyFill="1" applyBorder="1" applyAlignment="1">
      <alignment horizontal="center"/>
    </xf>
    <xf numFmtId="0" fontId="23" fillId="30" borderId="43" xfId="0" applyFont="1" applyFill="1" applyBorder="1" applyAlignment="1">
      <alignment horizontal="center"/>
    </xf>
    <xf numFmtId="0" fontId="22" fillId="20" borderId="36" xfId="0" applyFont="1" applyFill="1" applyBorder="1" applyAlignment="1">
      <alignment horizontal="center" vertical="center"/>
    </xf>
    <xf numFmtId="0" fontId="23" fillId="7" borderId="52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2" fillId="20" borderId="55" xfId="0" applyFont="1" applyFill="1" applyBorder="1" applyAlignment="1">
      <alignment horizontal="center" vertical="center"/>
    </xf>
    <xf numFmtId="0" fontId="23" fillId="7" borderId="49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3" fillId="30" borderId="72" xfId="0" applyFont="1" applyFill="1" applyBorder="1" applyAlignment="1">
      <alignment horizontal="center"/>
    </xf>
    <xf numFmtId="0" fontId="23" fillId="7" borderId="73" xfId="0" applyFont="1" applyFill="1" applyBorder="1" applyAlignment="1">
      <alignment horizontal="center" vertical="center"/>
    </xf>
    <xf numFmtId="0" fontId="23" fillId="30" borderId="74" xfId="0" applyFont="1" applyFill="1" applyBorder="1" applyAlignment="1">
      <alignment horizontal="center" vertical="center"/>
    </xf>
    <xf numFmtId="0" fontId="23" fillId="30" borderId="74" xfId="0" applyFont="1" applyFill="1" applyBorder="1" applyAlignment="1">
      <alignment horizontal="center"/>
    </xf>
    <xf numFmtId="0" fontId="23" fillId="30" borderId="75" xfId="0" applyFont="1" applyFill="1" applyBorder="1" applyAlignment="1">
      <alignment horizontal="center"/>
    </xf>
    <xf numFmtId="0" fontId="22" fillId="20" borderId="76" xfId="0" applyFont="1" applyFill="1" applyBorder="1" applyAlignment="1">
      <alignment horizontal="center" vertical="center"/>
    </xf>
    <xf numFmtId="0" fontId="27" fillId="29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6"/>
  <sheetViews>
    <sheetView tabSelected="1" zoomScale="115" zoomScaleNormal="115" zoomScalePageLayoutView="0" workbookViewId="0" topLeftCell="A1">
      <pane xSplit="2" ySplit="2" topLeftCell="AP3" activePane="bottomRight" state="frozen"/>
      <selection pane="topLeft" activeCell="A1" sqref="A1"/>
      <selection pane="topRight" activeCell="AI1" sqref="AI1"/>
      <selection pane="bottomLeft" activeCell="A3" sqref="A3"/>
      <selection pane="bottomRight" activeCell="A1" sqref="A1:B2"/>
    </sheetView>
  </sheetViews>
  <sheetFormatPr defaultColWidth="9.00390625" defaultRowHeight="12.75"/>
  <cols>
    <col min="1" max="1" width="3.875" style="0" customWidth="1"/>
    <col min="2" max="2" width="22.00390625" style="0" bestFit="1" customWidth="1"/>
    <col min="3" max="3" width="5.25390625" style="0" bestFit="1" customWidth="1"/>
    <col min="4" max="21" width="3.00390625" style="0" customWidth="1"/>
    <col min="22" max="22" width="4.375" style="0" bestFit="1" customWidth="1"/>
    <col min="23" max="23" width="6.875" style="0" bestFit="1" customWidth="1"/>
    <col min="24" max="24" width="4.125" style="0" bestFit="1" customWidth="1"/>
    <col min="25" max="25" width="5.375" style="0" bestFit="1" customWidth="1"/>
    <col min="26" max="26" width="6.375" style="0" customWidth="1"/>
    <col min="27" max="38" width="3.00390625" style="0" customWidth="1"/>
    <col min="39" max="39" width="4.375" style="0" bestFit="1" customWidth="1"/>
    <col min="40" max="40" width="6.875" style="0" bestFit="1" customWidth="1"/>
    <col min="41" max="41" width="4.125" style="0" bestFit="1" customWidth="1"/>
    <col min="42" max="42" width="5.375" style="0" bestFit="1" customWidth="1"/>
    <col min="43" max="43" width="6.625" style="0" customWidth="1"/>
    <col min="44" max="57" width="3.00390625" style="0" customWidth="1"/>
    <col min="58" max="58" width="4.375" style="0" bestFit="1" customWidth="1"/>
    <col min="59" max="59" width="6.875" style="0" bestFit="1" customWidth="1"/>
    <col min="60" max="60" width="4.125" style="0" bestFit="1" customWidth="1"/>
    <col min="61" max="61" width="5.375" style="0" bestFit="1" customWidth="1"/>
    <col min="62" max="62" width="6.375" style="0" customWidth="1"/>
    <col min="63" max="77" width="3.00390625" style="0" customWidth="1"/>
    <col min="78" max="78" width="4.375" style="0" bestFit="1" customWidth="1"/>
    <col min="79" max="79" width="6.875" style="0" bestFit="1" customWidth="1"/>
    <col min="80" max="80" width="4.125" style="0" bestFit="1" customWidth="1"/>
    <col min="81" max="81" width="5.375" style="0" bestFit="1" customWidth="1"/>
    <col min="82" max="82" width="6.25390625" style="0" customWidth="1"/>
    <col min="83" max="83" width="4.125" style="0" bestFit="1" customWidth="1"/>
    <col min="84" max="84" width="5.375" style="0" bestFit="1" customWidth="1"/>
    <col min="85" max="85" width="7.00390625" style="0" customWidth="1"/>
  </cols>
  <sheetData>
    <row r="1" spans="1:116" ht="12.75" customHeight="1">
      <c r="A1" s="161" t="s">
        <v>15</v>
      </c>
      <c r="B1" s="162"/>
      <c r="C1" s="137" t="s">
        <v>43</v>
      </c>
      <c r="D1" s="135" t="s">
        <v>0</v>
      </c>
      <c r="E1" s="136"/>
      <c r="F1" s="136"/>
      <c r="G1" s="136"/>
      <c r="H1" s="136"/>
      <c r="I1" s="136"/>
      <c r="J1" s="136"/>
      <c r="K1" s="136"/>
      <c r="L1" s="136"/>
      <c r="M1" s="136" t="s">
        <v>1</v>
      </c>
      <c r="N1" s="136"/>
      <c r="O1" s="136"/>
      <c r="P1" s="136"/>
      <c r="Q1" s="136"/>
      <c r="R1" s="136"/>
      <c r="S1" s="136"/>
      <c r="T1" s="136"/>
      <c r="U1" s="6" t="s">
        <v>2</v>
      </c>
      <c r="V1" s="139" t="s">
        <v>52</v>
      </c>
      <c r="W1" s="141" t="s">
        <v>45</v>
      </c>
      <c r="X1" s="139" t="s">
        <v>51</v>
      </c>
      <c r="Y1" s="141" t="s">
        <v>44</v>
      </c>
      <c r="Z1" s="133" t="s">
        <v>3</v>
      </c>
      <c r="AA1" s="135" t="s">
        <v>14</v>
      </c>
      <c r="AB1" s="136"/>
      <c r="AC1" s="136"/>
      <c r="AD1" s="136"/>
      <c r="AE1" s="136"/>
      <c r="AF1" s="136" t="s">
        <v>4</v>
      </c>
      <c r="AG1" s="136"/>
      <c r="AH1" s="136"/>
      <c r="AI1" s="136"/>
      <c r="AJ1" s="136"/>
      <c r="AK1" s="136"/>
      <c r="AL1" s="136"/>
      <c r="AM1" s="139" t="s">
        <v>52</v>
      </c>
      <c r="AN1" s="141" t="s">
        <v>45</v>
      </c>
      <c r="AO1" s="139" t="s">
        <v>51</v>
      </c>
      <c r="AP1" s="141" t="s">
        <v>44</v>
      </c>
      <c r="AQ1" s="133" t="s">
        <v>5</v>
      </c>
      <c r="AR1" s="135" t="s">
        <v>6</v>
      </c>
      <c r="AS1" s="136"/>
      <c r="AT1" s="136"/>
      <c r="AU1" s="136"/>
      <c r="AV1" s="136"/>
      <c r="AW1" s="136" t="s">
        <v>7</v>
      </c>
      <c r="AX1" s="136"/>
      <c r="AY1" s="136"/>
      <c r="AZ1" s="136" t="s">
        <v>8</v>
      </c>
      <c r="BA1" s="136"/>
      <c r="BB1" s="136"/>
      <c r="BC1" s="136"/>
      <c r="BD1" s="136"/>
      <c r="BE1" s="136"/>
      <c r="BF1" s="139" t="s">
        <v>52</v>
      </c>
      <c r="BG1" s="141" t="s">
        <v>45</v>
      </c>
      <c r="BH1" s="139" t="s">
        <v>51</v>
      </c>
      <c r="BI1" s="141" t="s">
        <v>44</v>
      </c>
      <c r="BJ1" s="133" t="s">
        <v>9</v>
      </c>
      <c r="BK1" s="135" t="s">
        <v>10</v>
      </c>
      <c r="BL1" s="136"/>
      <c r="BM1" s="136"/>
      <c r="BN1" s="136"/>
      <c r="BO1" s="136"/>
      <c r="BP1" s="136"/>
      <c r="BQ1" s="136"/>
      <c r="BR1" s="136"/>
      <c r="BS1" s="136" t="s">
        <v>11</v>
      </c>
      <c r="BT1" s="136"/>
      <c r="BU1" s="136"/>
      <c r="BV1" s="136"/>
      <c r="BW1" s="136"/>
      <c r="BX1" s="136"/>
      <c r="BY1" s="136"/>
      <c r="BZ1" s="139" t="s">
        <v>52</v>
      </c>
      <c r="CA1" s="141" t="s">
        <v>45</v>
      </c>
      <c r="CB1" s="139" t="s">
        <v>51</v>
      </c>
      <c r="CC1" s="141" t="s">
        <v>44</v>
      </c>
      <c r="CD1" s="133" t="s">
        <v>12</v>
      </c>
      <c r="CE1" s="170" t="s">
        <v>51</v>
      </c>
      <c r="CF1" s="145" t="s">
        <v>44</v>
      </c>
      <c r="CG1" s="143" t="s">
        <v>13</v>
      </c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</row>
    <row r="2" spans="1:116" ht="12.75" customHeight="1" thickBot="1">
      <c r="A2" s="163"/>
      <c r="B2" s="164"/>
      <c r="C2" s="138"/>
      <c r="D2" s="28">
        <v>2</v>
      </c>
      <c r="E2" s="29">
        <v>7</v>
      </c>
      <c r="F2" s="29">
        <v>9</v>
      </c>
      <c r="G2" s="29">
        <v>14</v>
      </c>
      <c r="H2" s="29">
        <v>16</v>
      </c>
      <c r="I2" s="29">
        <v>21</v>
      </c>
      <c r="J2" s="29">
        <v>23</v>
      </c>
      <c r="K2" s="29">
        <v>28</v>
      </c>
      <c r="L2" s="29">
        <v>30</v>
      </c>
      <c r="M2" s="29">
        <v>5</v>
      </c>
      <c r="N2" s="29">
        <v>7</v>
      </c>
      <c r="O2" s="29">
        <v>12</v>
      </c>
      <c r="P2" s="29">
        <v>14</v>
      </c>
      <c r="Q2" s="29">
        <v>19</v>
      </c>
      <c r="R2" s="29">
        <v>21</v>
      </c>
      <c r="S2" s="29">
        <v>26</v>
      </c>
      <c r="T2" s="29">
        <v>28</v>
      </c>
      <c r="U2" s="29">
        <v>2</v>
      </c>
      <c r="V2" s="140"/>
      <c r="W2" s="142"/>
      <c r="X2" s="140"/>
      <c r="Y2" s="142"/>
      <c r="Z2" s="134"/>
      <c r="AA2" s="28">
        <v>16</v>
      </c>
      <c r="AB2" s="29">
        <v>18</v>
      </c>
      <c r="AC2" s="29">
        <v>23</v>
      </c>
      <c r="AD2" s="29">
        <v>25</v>
      </c>
      <c r="AE2" s="29">
        <v>30</v>
      </c>
      <c r="AF2" s="29">
        <v>2</v>
      </c>
      <c r="AG2" s="29">
        <v>7</v>
      </c>
      <c r="AH2" s="29">
        <v>9</v>
      </c>
      <c r="AI2" s="29">
        <v>14</v>
      </c>
      <c r="AJ2" s="29">
        <v>16</v>
      </c>
      <c r="AK2" s="29">
        <v>21</v>
      </c>
      <c r="AL2" s="29">
        <v>23</v>
      </c>
      <c r="AM2" s="140"/>
      <c r="AN2" s="142"/>
      <c r="AO2" s="140"/>
      <c r="AP2" s="142"/>
      <c r="AQ2" s="134"/>
      <c r="AR2" s="28">
        <v>13</v>
      </c>
      <c r="AS2" s="29">
        <v>18</v>
      </c>
      <c r="AT2" s="29">
        <v>20</v>
      </c>
      <c r="AU2" s="29">
        <v>25</v>
      </c>
      <c r="AV2" s="29">
        <v>27</v>
      </c>
      <c r="AW2" s="29">
        <v>1</v>
      </c>
      <c r="AX2" s="29">
        <v>22</v>
      </c>
      <c r="AY2" s="29">
        <v>24</v>
      </c>
      <c r="AZ2" s="29">
        <v>1</v>
      </c>
      <c r="BA2" s="29">
        <v>3</v>
      </c>
      <c r="BB2" s="29">
        <v>10</v>
      </c>
      <c r="BC2" s="29">
        <v>15</v>
      </c>
      <c r="BD2" s="29">
        <v>17</v>
      </c>
      <c r="BE2" s="29">
        <v>22</v>
      </c>
      <c r="BF2" s="140"/>
      <c r="BG2" s="142"/>
      <c r="BH2" s="140"/>
      <c r="BI2" s="142"/>
      <c r="BJ2" s="134"/>
      <c r="BK2" s="28">
        <v>5</v>
      </c>
      <c r="BL2" s="29">
        <v>7</v>
      </c>
      <c r="BM2" s="29">
        <v>12</v>
      </c>
      <c r="BN2" s="29">
        <v>14</v>
      </c>
      <c r="BO2" s="29">
        <v>19</v>
      </c>
      <c r="BP2" s="29">
        <v>21</v>
      </c>
      <c r="BQ2" s="29">
        <v>26</v>
      </c>
      <c r="BR2" s="29">
        <v>28</v>
      </c>
      <c r="BS2" s="29">
        <v>3</v>
      </c>
      <c r="BT2" s="29">
        <v>5</v>
      </c>
      <c r="BU2" s="29">
        <v>10</v>
      </c>
      <c r="BV2" s="29">
        <v>12</v>
      </c>
      <c r="BW2" s="29">
        <v>17</v>
      </c>
      <c r="BX2" s="29">
        <v>19</v>
      </c>
      <c r="BY2" s="29">
        <v>24</v>
      </c>
      <c r="BZ2" s="140"/>
      <c r="CA2" s="142"/>
      <c r="CB2" s="140"/>
      <c r="CC2" s="142"/>
      <c r="CD2" s="134"/>
      <c r="CE2" s="171"/>
      <c r="CF2" s="146"/>
      <c r="CG2" s="144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</row>
    <row r="3" spans="1:116" ht="15">
      <c r="A3" s="24">
        <v>1</v>
      </c>
      <c r="B3" s="25" t="s">
        <v>16</v>
      </c>
      <c r="C3" s="26">
        <v>4</v>
      </c>
      <c r="D3" s="59"/>
      <c r="E3" s="60"/>
      <c r="F3" s="61">
        <v>4</v>
      </c>
      <c r="G3" s="62"/>
      <c r="H3" s="62" t="s">
        <v>2</v>
      </c>
      <c r="I3" s="62">
        <v>3</v>
      </c>
      <c r="J3" s="62" t="s">
        <v>2</v>
      </c>
      <c r="K3" s="62" t="s">
        <v>2</v>
      </c>
      <c r="L3" s="60" t="s">
        <v>2</v>
      </c>
      <c r="M3" s="62" t="s">
        <v>2</v>
      </c>
      <c r="N3" s="60" t="s">
        <v>2</v>
      </c>
      <c r="O3" s="60">
        <v>3</v>
      </c>
      <c r="P3" s="60"/>
      <c r="Q3" s="60"/>
      <c r="R3" s="60"/>
      <c r="S3" s="61">
        <v>3</v>
      </c>
      <c r="T3" s="60" t="s">
        <v>2</v>
      </c>
      <c r="U3" s="60"/>
      <c r="V3" s="64">
        <f>IF(OR(G3="*",H3="*",I3="*",J3="*",K3="*",L3="*",M3="*",N3="*",O3="*",P3="*",Q3="*",R3="*",S3="*",T3="*",U3="*"),"!","")</f>
      </c>
      <c r="W3" s="65">
        <f>IF(SUM(D3:U3)=0,"",COUNT(D3:U3))</f>
        <v>4</v>
      </c>
      <c r="X3" s="27" t="str">
        <f>IF(Y3&lt;&gt;"",IF(ROUND(Y3,0)&lt;C3,"▼",IF(ROUND(Y3,0)&gt;C3,"☺","")),"")</f>
        <v>▼</v>
      </c>
      <c r="Y3" s="79">
        <f>IF(SUM(D3:U3)=0,"",AVERAGE(D3:U3))</f>
        <v>3.25</v>
      </c>
      <c r="Z3" s="76">
        <v>3</v>
      </c>
      <c r="AA3" s="59"/>
      <c r="AB3" s="62"/>
      <c r="AC3" s="62">
        <v>4</v>
      </c>
      <c r="AD3" s="62"/>
      <c r="AE3" s="60">
        <v>3</v>
      </c>
      <c r="AF3" s="62">
        <v>4</v>
      </c>
      <c r="AG3" s="60">
        <v>2</v>
      </c>
      <c r="AH3" s="62"/>
      <c r="AI3" s="62">
        <v>4</v>
      </c>
      <c r="AJ3" s="62"/>
      <c r="AK3" s="62"/>
      <c r="AL3" s="61">
        <v>3</v>
      </c>
      <c r="AM3" s="64">
        <f>IF(OR(AD3="*",AE3="*",AF3="*",AG3="*",AH3="*",AI3="*",AJ3="*",AK3="*",AL3="*"),"!","")</f>
      </c>
      <c r="AN3" s="66">
        <f>IF(SUM(AA3:AL3)=0,"",COUNT(AA3:AL3))</f>
        <v>6</v>
      </c>
      <c r="AO3" s="50">
        <f>IF(AP3&lt;&gt;"",IF(ROUND(AP3,0)&lt;Z3,"▼",IF(ROUND(AP3,0)&gt;Z3,"☺","")),"")</f>
      </c>
      <c r="AP3" s="73">
        <f>IF(SUM(AA3:AL3)=0,"",AVERAGE(AA3:AL3))</f>
        <v>3.3333333333333335</v>
      </c>
      <c r="AQ3" s="76">
        <v>3</v>
      </c>
      <c r="AR3" s="67"/>
      <c r="AS3" s="60"/>
      <c r="AT3" s="60"/>
      <c r="AU3" s="60"/>
      <c r="AV3" s="60">
        <v>3</v>
      </c>
      <c r="AW3" s="60"/>
      <c r="AX3" s="60">
        <v>3</v>
      </c>
      <c r="AY3" s="60"/>
      <c r="AZ3" s="60"/>
      <c r="BA3" s="60"/>
      <c r="BB3" s="60"/>
      <c r="BC3" s="60">
        <v>2</v>
      </c>
      <c r="BD3" s="60"/>
      <c r="BE3" s="63">
        <v>3</v>
      </c>
      <c r="BF3" s="64">
        <f>IF(OR(AU3="*",AV3="*",AW3="*",AX3="*",AY3="*",AZ3="*",BA3="*",BB3="*",BC3="*",BD3="*",BE3="*"),"!","")</f>
      </c>
      <c r="BG3" s="66">
        <f>IF(SUM(AR3:BE3)=0,"",COUNT(AR3:BE3))</f>
        <v>4</v>
      </c>
      <c r="BH3" s="50">
        <f>IF(BI3&lt;&gt;"",IF(ROUND(BI3,0)&lt;AQ3,"▼",IF(ROUND(BI3,0)&gt;AQ3,"☺","")),"")</f>
      </c>
      <c r="BI3" s="51">
        <f>IF(SUM(AR3:BE3)=0,"",AVERAGE(AR3:BE3))</f>
        <v>2.75</v>
      </c>
      <c r="BJ3" s="72">
        <v>3</v>
      </c>
      <c r="BK3" s="57"/>
      <c r="BL3" s="40"/>
      <c r="BM3" s="82"/>
      <c r="BN3" s="85">
        <f>IF(BM$16=0,"",IF(AND((OR(BK3="",BK3="н")),(OR(BL3="",BL3="н")),(OR(BM3="",BM3="н"))),"*",""))</f>
      </c>
      <c r="BO3" s="85">
        <f aca="true" t="shared" si="0" ref="BO3:BY15">IF(BN$16=0,"",IF(AND((OR(BL3="",BL3="н")),(OR(BM3="",BM3="н")),(OR(BN3="",BN3="н"))),"*",""))</f>
      </c>
      <c r="BP3" s="85">
        <f t="shared" si="0"/>
      </c>
      <c r="BQ3" s="85">
        <f t="shared" si="0"/>
      </c>
      <c r="BR3" s="85">
        <f t="shared" si="0"/>
      </c>
      <c r="BS3" s="85">
        <f t="shared" si="0"/>
      </c>
      <c r="BT3" s="85">
        <f t="shared" si="0"/>
      </c>
      <c r="BU3" s="85">
        <f t="shared" si="0"/>
      </c>
      <c r="BV3" s="85">
        <f t="shared" si="0"/>
      </c>
      <c r="BW3" s="88">
        <f t="shared" si="0"/>
      </c>
      <c r="BX3" s="85">
        <f t="shared" si="0"/>
      </c>
      <c r="BY3" s="85">
        <f t="shared" si="0"/>
      </c>
      <c r="BZ3" s="53">
        <f>IF(OR(BN3="*",BO3="*",BP3="*",BQ3="*",BR3="*",BS3="*",BT3="*",BU3="*",BV3="*",BW3="*",BX3="*",BY3="*"),"!","")</f>
      </c>
      <c r="CA3" s="71">
        <f>IF(SUM(BK3:BY3)=0,"",COUNT(BK3:BY3))</f>
      </c>
      <c r="CB3" s="55">
        <f>IF(CC3&lt;&gt;"",IF(ROUND(CC3,0)&lt;BJ3,"▼",IF(ROUND(CC3,0)&gt;BJ3,"☺","")),"")</f>
      </c>
      <c r="CC3" s="58">
        <f>IF(SUM(BK3:BY3)=0,"",AVERAGE(BK3:BY3))</f>
      </c>
      <c r="CD3" s="41"/>
      <c r="CE3" s="68" t="str">
        <f>IF(CF3&lt;&gt;"",IF(ROUND(CF3,0)&lt;C3,"▼",IF(ROUND(CF3,0)&gt;C3,"☺","")),"")</f>
        <v>▼</v>
      </c>
      <c r="CF3" s="51">
        <f>IF(SUM(Z3,AQ3,BJ3,CD3)=0,"",AVERAGE(Z3,AQ3,BJ3,CD3))</f>
        <v>3</v>
      </c>
      <c r="CG3" s="72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</row>
    <row r="4" spans="1:116" ht="15">
      <c r="A4" s="17">
        <v>2</v>
      </c>
      <c r="B4" s="18" t="s">
        <v>17</v>
      </c>
      <c r="C4" s="21">
        <v>4</v>
      </c>
      <c r="D4" s="7"/>
      <c r="E4" s="2"/>
      <c r="F4" s="5">
        <v>4</v>
      </c>
      <c r="G4" s="1" t="s">
        <v>2</v>
      </c>
      <c r="H4" s="1"/>
      <c r="I4" s="1"/>
      <c r="J4" s="1"/>
      <c r="K4" s="1">
        <v>4</v>
      </c>
      <c r="L4" s="2">
        <v>3</v>
      </c>
      <c r="M4" s="1"/>
      <c r="N4" s="2"/>
      <c r="O4" s="2">
        <v>4</v>
      </c>
      <c r="P4" s="2"/>
      <c r="Q4" s="2"/>
      <c r="R4" s="2"/>
      <c r="S4" s="5">
        <v>3</v>
      </c>
      <c r="T4" s="2">
        <v>5</v>
      </c>
      <c r="U4" s="2"/>
      <c r="V4" s="52">
        <f aca="true" t="shared" si="1" ref="V4:V15">IF(OR(G4="*",H4="*",I4="*",J4="*",K4="*",L4="*",M4="*",N4="*",O4="*",P4="*",Q4="*",R4="*",S4="*",T4="*",U4="*"),"!","")</f>
      </c>
      <c r="W4" s="30">
        <f aca="true" t="shared" si="2" ref="W4:W9">IF(SUM(D4:U4)=0,"",COUNT(D4:U4))</f>
        <v>6</v>
      </c>
      <c r="X4" s="27">
        <f aca="true" t="shared" si="3" ref="X4:X15">IF(Y4&lt;&gt;"",IF(ROUND(Y4,0)&lt;C4,"▼",IF(ROUND(Y4,0)&gt;C4,"☺","")),"")</f>
      </c>
      <c r="Y4" s="80">
        <f aca="true" t="shared" si="4" ref="Y4:Y9">IF(SUM(D4:U4)=0,"",AVERAGE(D4:U4))</f>
        <v>3.8333333333333335</v>
      </c>
      <c r="Z4" s="77">
        <v>4</v>
      </c>
      <c r="AA4" s="7"/>
      <c r="AB4" s="1">
        <v>4</v>
      </c>
      <c r="AC4" s="1"/>
      <c r="AD4" s="1"/>
      <c r="AE4" s="2">
        <v>4</v>
      </c>
      <c r="AF4" s="1">
        <v>5</v>
      </c>
      <c r="AG4" s="2">
        <v>3</v>
      </c>
      <c r="AH4" s="1" t="s">
        <v>2</v>
      </c>
      <c r="AI4" s="1">
        <v>4</v>
      </c>
      <c r="AJ4" s="1"/>
      <c r="AK4" s="1"/>
      <c r="AL4" s="5">
        <v>3</v>
      </c>
      <c r="AM4" s="52">
        <f aca="true" t="shared" si="5" ref="AM4:AM15">IF(OR(AD4="*",AE4="*",AF4="*",AG4="*",AH4="*",AI4="*",AJ4="*",AK4="*",AL4="*"),"!","")</f>
      </c>
      <c r="AN4" s="43">
        <f aca="true" t="shared" si="6" ref="AN4:AN15">IF(SUM(AA4:AL4)=0,"",COUNT(AA4:AL4))</f>
        <v>6</v>
      </c>
      <c r="AO4" s="47">
        <f aca="true" t="shared" si="7" ref="AO4:AO15">IF(AP4&lt;&gt;"",IF(ROUND(AP4,0)&lt;Z4,"▼",IF(ROUND(AP4,0)&gt;Z4,"☺","")),"")</f>
      </c>
      <c r="AP4" s="74">
        <f aca="true" t="shared" si="8" ref="AP4:AP15">IF(SUM(AA4:AL4)=0,"",AVERAGE(AA4:AL4))</f>
        <v>3.8333333333333335</v>
      </c>
      <c r="AQ4" s="77">
        <v>4</v>
      </c>
      <c r="AR4" s="15"/>
      <c r="AS4" s="2"/>
      <c r="AT4" s="2"/>
      <c r="AU4" s="2"/>
      <c r="AV4" s="2">
        <v>5</v>
      </c>
      <c r="AW4" s="2"/>
      <c r="AX4" s="2">
        <v>4</v>
      </c>
      <c r="AY4" s="2"/>
      <c r="AZ4" s="2"/>
      <c r="BA4" s="2">
        <v>4</v>
      </c>
      <c r="BB4" s="2"/>
      <c r="BC4" s="2">
        <v>3</v>
      </c>
      <c r="BD4" s="2"/>
      <c r="BE4" s="3">
        <v>4</v>
      </c>
      <c r="BF4" s="52">
        <f aca="true" t="shared" si="9" ref="BF4:BF15">IF(OR(AU4="*",AV4="*",AW4="*",AX4="*",AY4="*",AZ4="*",BA4="*",BB4="*",BC4="*",BD4="*",BE4="*"),"!","")</f>
      </c>
      <c r="BG4" s="43">
        <f aca="true" t="shared" si="10" ref="BG4:BG15">IF(SUM(AR4:BE4)=0,"",COUNT(AR4:BE4))</f>
        <v>5</v>
      </c>
      <c r="BH4" s="47">
        <f aca="true" t="shared" si="11" ref="BH4:BH15">IF(BI4&lt;&gt;"",IF(ROUND(BI4,0)&lt;AQ4,"▼",IF(ROUND(BI4,0)&gt;AQ4,"☺","")),"")</f>
      </c>
      <c r="BI4" s="45">
        <f aca="true" t="shared" si="12" ref="BI4:BI15">IF(SUM(AR4:BE4)=0,"",AVERAGE(AR4:BE4))</f>
        <v>4</v>
      </c>
      <c r="BJ4" s="8">
        <v>4</v>
      </c>
      <c r="BK4" s="15"/>
      <c r="BL4" s="2"/>
      <c r="BM4" s="4"/>
      <c r="BN4" s="84">
        <f aca="true" t="shared" si="13" ref="BN4:BN15">IF(BM$16=0,"",IF(AND((OR(BK4="",BK4="н")),(OR(BL4="",BL4="н")),(OR(BM4="",BM4="н"))),"*",""))</f>
      </c>
      <c r="BO4" s="84">
        <f t="shared" si="0"/>
      </c>
      <c r="BP4" s="84">
        <f t="shared" si="0"/>
      </c>
      <c r="BQ4" s="84">
        <f t="shared" si="0"/>
      </c>
      <c r="BR4" s="84">
        <f t="shared" si="0"/>
      </c>
      <c r="BS4" s="84">
        <f t="shared" si="0"/>
      </c>
      <c r="BT4" s="84">
        <f t="shared" si="0"/>
      </c>
      <c r="BU4" s="84">
        <f t="shared" si="0"/>
      </c>
      <c r="BV4" s="84">
        <f t="shared" si="0"/>
      </c>
      <c r="BW4" s="89">
        <f t="shared" si="0"/>
      </c>
      <c r="BX4" s="84">
        <f t="shared" si="0"/>
      </c>
      <c r="BY4" s="84">
        <f t="shared" si="0"/>
      </c>
      <c r="BZ4" s="52">
        <f aca="true" t="shared" si="14" ref="BZ4:BZ15">IF(OR(BN4="*",BO4="*",BP4="*",BQ4="*",BR4="*",BS4="*",BT4="*",BU4="*",BV4="*",BW4="*",BX4="*",BY4="*"),"!","")</f>
      </c>
      <c r="CA4" s="48">
        <f aca="true" t="shared" si="15" ref="CA4:CA15">IF(SUM(BK4:BY4)=0,"",COUNT(BK4:BY4))</f>
      </c>
      <c r="CB4" s="47">
        <f aca="true" t="shared" si="16" ref="CB4:CB15">IF(CC4&lt;&gt;"",IF(ROUND(CC4,0)&lt;BJ4,"▼",IF(ROUND(CC4,0)&gt;BJ4,"☺","")),"")</f>
      </c>
      <c r="CC4" s="45">
        <f aca="true" t="shared" si="17" ref="CC4:CC15">IF(SUM(BK4:BY4)=0,"",AVERAGE(BK4:BY4))</f>
      </c>
      <c r="CD4" s="8"/>
      <c r="CE4" s="69">
        <f aca="true" t="shared" si="18" ref="CE4:CE15">IF(CF4&lt;&gt;"",IF(ROUND(CF4,0)&lt;C4,"▼",IF(ROUND(CF4,0)&gt;C4,"☺","")),"")</f>
      </c>
      <c r="CF4" s="45">
        <f aca="true" t="shared" si="19" ref="CF4:CF15">IF(SUM(Z4,AQ4,BJ4,CD4)=0,"",AVERAGE(Z4,AQ4,BJ4,CD4))</f>
        <v>4</v>
      </c>
      <c r="CG4" s="8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</row>
    <row r="5" spans="1:116" ht="15">
      <c r="A5" s="17">
        <v>3</v>
      </c>
      <c r="B5" s="18" t="s">
        <v>18</v>
      </c>
      <c r="C5" s="21">
        <v>5</v>
      </c>
      <c r="D5" s="7"/>
      <c r="E5" s="2"/>
      <c r="F5" s="5">
        <v>5</v>
      </c>
      <c r="G5" s="1"/>
      <c r="H5" s="1">
        <v>5</v>
      </c>
      <c r="I5" s="1"/>
      <c r="J5" s="1"/>
      <c r="K5" s="1"/>
      <c r="L5" s="2">
        <v>5</v>
      </c>
      <c r="M5" s="1"/>
      <c r="N5" s="2"/>
      <c r="O5" s="2">
        <v>5</v>
      </c>
      <c r="P5" s="2"/>
      <c r="Q5" s="2"/>
      <c r="R5" s="2"/>
      <c r="S5" s="5">
        <v>5</v>
      </c>
      <c r="T5" s="2">
        <v>5</v>
      </c>
      <c r="U5" s="2"/>
      <c r="V5" s="52">
        <f t="shared" si="1"/>
      </c>
      <c r="W5" s="30">
        <f t="shared" si="2"/>
        <v>6</v>
      </c>
      <c r="X5" s="27">
        <f t="shared" si="3"/>
      </c>
      <c r="Y5" s="80">
        <f t="shared" si="4"/>
        <v>5</v>
      </c>
      <c r="Z5" s="77">
        <v>5</v>
      </c>
      <c r="AA5" s="15"/>
      <c r="AB5" s="2">
        <v>5</v>
      </c>
      <c r="AC5" s="2"/>
      <c r="AD5" s="2"/>
      <c r="AE5" s="2">
        <v>5</v>
      </c>
      <c r="AF5" s="1"/>
      <c r="AG5" s="2">
        <v>5</v>
      </c>
      <c r="AH5" s="1" t="s">
        <v>2</v>
      </c>
      <c r="AI5" s="1">
        <v>5</v>
      </c>
      <c r="AJ5" s="1"/>
      <c r="AK5" s="1"/>
      <c r="AL5" s="5">
        <v>5</v>
      </c>
      <c r="AM5" s="52">
        <f t="shared" si="5"/>
      </c>
      <c r="AN5" s="43">
        <f t="shared" si="6"/>
        <v>5</v>
      </c>
      <c r="AO5" s="47">
        <f t="shared" si="7"/>
      </c>
      <c r="AP5" s="74">
        <f t="shared" si="8"/>
        <v>5</v>
      </c>
      <c r="AQ5" s="77">
        <v>5</v>
      </c>
      <c r="AR5" s="15"/>
      <c r="AS5" s="2"/>
      <c r="AT5" s="2">
        <v>5</v>
      </c>
      <c r="AU5" s="2"/>
      <c r="AV5" s="2">
        <v>5</v>
      </c>
      <c r="AW5" s="2"/>
      <c r="AX5" s="2">
        <v>5</v>
      </c>
      <c r="AY5" s="2"/>
      <c r="AZ5" s="2"/>
      <c r="BA5" s="2"/>
      <c r="BB5" s="2">
        <v>5</v>
      </c>
      <c r="BC5" s="2">
        <v>5</v>
      </c>
      <c r="BD5" s="2"/>
      <c r="BE5" s="3">
        <v>5</v>
      </c>
      <c r="BF5" s="52">
        <f t="shared" si="9"/>
      </c>
      <c r="BG5" s="43">
        <f t="shared" si="10"/>
        <v>6</v>
      </c>
      <c r="BH5" s="47">
        <f t="shared" si="11"/>
      </c>
      <c r="BI5" s="45">
        <f t="shared" si="12"/>
        <v>5</v>
      </c>
      <c r="BJ5" s="8">
        <v>5</v>
      </c>
      <c r="BK5" s="15"/>
      <c r="BL5" s="2"/>
      <c r="BM5" s="4"/>
      <c r="BN5" s="84">
        <f t="shared" si="13"/>
      </c>
      <c r="BO5" s="84">
        <f t="shared" si="0"/>
      </c>
      <c r="BP5" s="84">
        <f t="shared" si="0"/>
      </c>
      <c r="BQ5" s="84">
        <f t="shared" si="0"/>
      </c>
      <c r="BR5" s="84">
        <f t="shared" si="0"/>
      </c>
      <c r="BS5" s="84">
        <f t="shared" si="0"/>
      </c>
      <c r="BT5" s="84">
        <f t="shared" si="0"/>
      </c>
      <c r="BU5" s="84">
        <f t="shared" si="0"/>
      </c>
      <c r="BV5" s="84">
        <f t="shared" si="0"/>
      </c>
      <c r="BW5" s="89">
        <f t="shared" si="0"/>
      </c>
      <c r="BX5" s="84">
        <f t="shared" si="0"/>
      </c>
      <c r="BY5" s="84">
        <f t="shared" si="0"/>
      </c>
      <c r="BZ5" s="52">
        <f t="shared" si="14"/>
      </c>
      <c r="CA5" s="48">
        <f t="shared" si="15"/>
      </c>
      <c r="CB5" s="47">
        <f t="shared" si="16"/>
      </c>
      <c r="CC5" s="45">
        <f t="shared" si="17"/>
      </c>
      <c r="CD5" s="8"/>
      <c r="CE5" s="69">
        <f t="shared" si="18"/>
      </c>
      <c r="CF5" s="45">
        <f t="shared" si="19"/>
        <v>5</v>
      </c>
      <c r="CG5" s="8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</row>
    <row r="6" spans="1:116" ht="15">
      <c r="A6" s="17">
        <v>4</v>
      </c>
      <c r="B6" s="18" t="s">
        <v>19</v>
      </c>
      <c r="C6" s="21">
        <v>3</v>
      </c>
      <c r="D6" s="7"/>
      <c r="E6" s="2"/>
      <c r="F6" s="3" t="s">
        <v>2</v>
      </c>
      <c r="G6" s="1"/>
      <c r="H6" s="1">
        <v>4</v>
      </c>
      <c r="I6" s="1" t="s">
        <v>2</v>
      </c>
      <c r="J6" s="1"/>
      <c r="K6" s="1"/>
      <c r="L6" s="2">
        <v>3</v>
      </c>
      <c r="M6" s="1"/>
      <c r="N6" s="2"/>
      <c r="O6" s="2" t="s">
        <v>2</v>
      </c>
      <c r="P6" s="2" t="s">
        <v>2</v>
      </c>
      <c r="Q6" s="2">
        <v>3</v>
      </c>
      <c r="R6" s="2" t="s">
        <v>2</v>
      </c>
      <c r="S6" s="3" t="s">
        <v>2</v>
      </c>
      <c r="T6" s="2" t="s">
        <v>2</v>
      </c>
      <c r="U6" s="2"/>
      <c r="V6" s="52">
        <f t="shared" si="1"/>
      </c>
      <c r="W6" s="30">
        <f t="shared" si="2"/>
        <v>3</v>
      </c>
      <c r="X6" s="27">
        <f t="shared" si="3"/>
      </c>
      <c r="Y6" s="80">
        <f t="shared" si="4"/>
        <v>3.3333333333333335</v>
      </c>
      <c r="Z6" s="77">
        <v>3</v>
      </c>
      <c r="AA6" s="15"/>
      <c r="AB6" s="2"/>
      <c r="AC6" s="2" t="s">
        <v>2</v>
      </c>
      <c r="AD6" s="2">
        <v>2</v>
      </c>
      <c r="AE6" s="2">
        <v>3</v>
      </c>
      <c r="AF6" s="1" t="s">
        <v>2</v>
      </c>
      <c r="AG6" s="2">
        <v>2</v>
      </c>
      <c r="AH6" s="1" t="s">
        <v>2</v>
      </c>
      <c r="AI6" s="1" t="s">
        <v>2</v>
      </c>
      <c r="AJ6" s="1"/>
      <c r="AK6" s="1"/>
      <c r="AL6" s="5">
        <v>4</v>
      </c>
      <c r="AM6" s="52">
        <f t="shared" si="5"/>
      </c>
      <c r="AN6" s="43">
        <f t="shared" si="6"/>
        <v>4</v>
      </c>
      <c r="AO6" s="47">
        <f t="shared" si="7"/>
      </c>
      <c r="AP6" s="74">
        <f t="shared" si="8"/>
        <v>2.75</v>
      </c>
      <c r="AQ6" s="77">
        <v>3</v>
      </c>
      <c r="AR6" s="15"/>
      <c r="AS6" s="2"/>
      <c r="AT6" s="2"/>
      <c r="AU6" s="2" t="s">
        <v>2</v>
      </c>
      <c r="AV6" s="2">
        <v>4</v>
      </c>
      <c r="AW6" s="2"/>
      <c r="AX6" s="2">
        <v>3</v>
      </c>
      <c r="AY6" s="2" t="s">
        <v>2</v>
      </c>
      <c r="AZ6" s="2"/>
      <c r="BA6" s="2"/>
      <c r="BB6" s="2"/>
      <c r="BC6" s="2">
        <v>4</v>
      </c>
      <c r="BD6" s="2"/>
      <c r="BE6" s="3">
        <v>4</v>
      </c>
      <c r="BF6" s="52">
        <f t="shared" si="9"/>
      </c>
      <c r="BG6" s="43">
        <f t="shared" si="10"/>
        <v>4</v>
      </c>
      <c r="BH6" s="47" t="str">
        <f t="shared" si="11"/>
        <v>☺</v>
      </c>
      <c r="BI6" s="45">
        <f t="shared" si="12"/>
        <v>3.75</v>
      </c>
      <c r="BJ6" s="8">
        <v>4</v>
      </c>
      <c r="BK6" s="15"/>
      <c r="BL6" s="2"/>
      <c r="BM6" s="4"/>
      <c r="BN6" s="84">
        <f t="shared" si="13"/>
      </c>
      <c r="BO6" s="84">
        <f t="shared" si="0"/>
      </c>
      <c r="BP6" s="84">
        <f t="shared" si="0"/>
      </c>
      <c r="BQ6" s="84">
        <f t="shared" si="0"/>
      </c>
      <c r="BR6" s="84">
        <f t="shared" si="0"/>
      </c>
      <c r="BS6" s="84">
        <f t="shared" si="0"/>
      </c>
      <c r="BT6" s="84">
        <f t="shared" si="0"/>
      </c>
      <c r="BU6" s="84">
        <f t="shared" si="0"/>
      </c>
      <c r="BV6" s="84">
        <f t="shared" si="0"/>
      </c>
      <c r="BW6" s="89">
        <f t="shared" si="0"/>
      </c>
      <c r="BX6" s="84">
        <f t="shared" si="0"/>
      </c>
      <c r="BY6" s="84">
        <f t="shared" si="0"/>
      </c>
      <c r="BZ6" s="52">
        <f t="shared" si="14"/>
      </c>
      <c r="CA6" s="48">
        <f t="shared" si="15"/>
      </c>
      <c r="CB6" s="47">
        <f t="shared" si="16"/>
      </c>
      <c r="CC6" s="45">
        <f t="shared" si="17"/>
      </c>
      <c r="CD6" s="8"/>
      <c r="CE6" s="69">
        <f t="shared" si="18"/>
      </c>
      <c r="CF6" s="45">
        <f t="shared" si="19"/>
        <v>3.3333333333333335</v>
      </c>
      <c r="CG6" s="8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</row>
    <row r="7" spans="1:116" ht="15">
      <c r="A7" s="17">
        <v>5</v>
      </c>
      <c r="B7" s="18" t="s">
        <v>20</v>
      </c>
      <c r="C7" s="21">
        <v>5</v>
      </c>
      <c r="D7" s="7"/>
      <c r="E7" s="2" t="s">
        <v>2</v>
      </c>
      <c r="F7" s="5">
        <v>5</v>
      </c>
      <c r="G7" s="1"/>
      <c r="H7" s="1"/>
      <c r="I7" s="1"/>
      <c r="J7" s="1" t="s">
        <v>2</v>
      </c>
      <c r="K7" s="1" t="s">
        <v>2</v>
      </c>
      <c r="L7" s="2" t="s">
        <v>2</v>
      </c>
      <c r="M7" s="1"/>
      <c r="N7" s="2">
        <v>3</v>
      </c>
      <c r="O7" s="2">
        <v>4</v>
      </c>
      <c r="P7" s="2" t="s">
        <v>2</v>
      </c>
      <c r="Q7" s="2" t="s">
        <v>2</v>
      </c>
      <c r="R7" s="2" t="s">
        <v>2</v>
      </c>
      <c r="S7" s="5">
        <v>5</v>
      </c>
      <c r="T7" s="2">
        <v>5</v>
      </c>
      <c r="U7" s="2">
        <v>5</v>
      </c>
      <c r="V7" s="52">
        <f t="shared" si="1"/>
      </c>
      <c r="W7" s="30">
        <f t="shared" si="2"/>
        <v>6</v>
      </c>
      <c r="X7" s="27">
        <f t="shared" si="3"/>
      </c>
      <c r="Y7" s="80">
        <f t="shared" si="4"/>
        <v>4.5</v>
      </c>
      <c r="Z7" s="77">
        <v>5</v>
      </c>
      <c r="AA7" s="15"/>
      <c r="AB7" s="2"/>
      <c r="AC7" s="2">
        <v>5</v>
      </c>
      <c r="AD7" s="2">
        <v>2</v>
      </c>
      <c r="AE7" s="2" t="s">
        <v>2</v>
      </c>
      <c r="AF7" s="1"/>
      <c r="AG7" s="2">
        <v>3</v>
      </c>
      <c r="AH7" s="1"/>
      <c r="AI7" s="1">
        <v>5</v>
      </c>
      <c r="AJ7" s="1" t="s">
        <v>2</v>
      </c>
      <c r="AK7" s="1"/>
      <c r="AL7" s="5" t="s">
        <v>2</v>
      </c>
      <c r="AM7" s="52">
        <f t="shared" si="5"/>
      </c>
      <c r="AN7" s="43">
        <f t="shared" si="6"/>
        <v>4</v>
      </c>
      <c r="AO7" s="47" t="str">
        <f t="shared" si="7"/>
        <v>▼</v>
      </c>
      <c r="AP7" s="74">
        <f t="shared" si="8"/>
        <v>3.75</v>
      </c>
      <c r="AQ7" s="77">
        <v>4</v>
      </c>
      <c r="AR7" s="15" t="s">
        <v>2</v>
      </c>
      <c r="AS7" s="2"/>
      <c r="AT7" s="2">
        <v>5</v>
      </c>
      <c r="AU7" s="2"/>
      <c r="AV7" s="2" t="s">
        <v>2</v>
      </c>
      <c r="AW7" s="2" t="s">
        <v>2</v>
      </c>
      <c r="AX7" s="2">
        <v>3</v>
      </c>
      <c r="AY7" s="2"/>
      <c r="AZ7" s="2"/>
      <c r="BA7" s="2"/>
      <c r="BB7" s="2" t="s">
        <v>2</v>
      </c>
      <c r="BC7" s="2" t="s">
        <v>2</v>
      </c>
      <c r="BD7" s="2"/>
      <c r="BE7" s="3">
        <v>4</v>
      </c>
      <c r="BF7" s="52">
        <f t="shared" si="9"/>
      </c>
      <c r="BG7" s="43">
        <f t="shared" si="10"/>
        <v>3</v>
      </c>
      <c r="BH7" s="47">
        <f t="shared" si="11"/>
      </c>
      <c r="BI7" s="45">
        <f t="shared" si="12"/>
        <v>4</v>
      </c>
      <c r="BJ7" s="8">
        <v>4</v>
      </c>
      <c r="BK7" s="15"/>
      <c r="BL7" s="2"/>
      <c r="BM7" s="4"/>
      <c r="BN7" s="84">
        <f t="shared" si="13"/>
      </c>
      <c r="BO7" s="84">
        <f t="shared" si="0"/>
      </c>
      <c r="BP7" s="84">
        <f t="shared" si="0"/>
      </c>
      <c r="BQ7" s="84">
        <f t="shared" si="0"/>
      </c>
      <c r="BR7" s="84">
        <f t="shared" si="0"/>
      </c>
      <c r="BS7" s="84">
        <f t="shared" si="0"/>
      </c>
      <c r="BT7" s="84">
        <f t="shared" si="0"/>
      </c>
      <c r="BU7" s="84">
        <f t="shared" si="0"/>
      </c>
      <c r="BV7" s="84">
        <f t="shared" si="0"/>
      </c>
      <c r="BW7" s="89">
        <f t="shared" si="0"/>
      </c>
      <c r="BX7" s="84">
        <f t="shared" si="0"/>
      </c>
      <c r="BY7" s="84">
        <f t="shared" si="0"/>
      </c>
      <c r="BZ7" s="52">
        <f t="shared" si="14"/>
      </c>
      <c r="CA7" s="48">
        <f t="shared" si="15"/>
      </c>
      <c r="CB7" s="47">
        <f t="shared" si="16"/>
      </c>
      <c r="CC7" s="45">
        <f t="shared" si="17"/>
      </c>
      <c r="CD7" s="8"/>
      <c r="CE7" s="69" t="str">
        <f t="shared" si="18"/>
        <v>▼</v>
      </c>
      <c r="CF7" s="45">
        <f t="shared" si="19"/>
        <v>4.333333333333333</v>
      </c>
      <c r="CG7" s="8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</row>
    <row r="8" spans="1:116" ht="15">
      <c r="A8" s="17">
        <v>6</v>
      </c>
      <c r="B8" s="18" t="s">
        <v>21</v>
      </c>
      <c r="C8" s="21">
        <v>4</v>
      </c>
      <c r="D8" s="7"/>
      <c r="E8" s="2"/>
      <c r="F8" s="5">
        <v>4</v>
      </c>
      <c r="G8" s="1"/>
      <c r="H8" s="1">
        <v>4</v>
      </c>
      <c r="I8" s="1"/>
      <c r="J8" s="1"/>
      <c r="K8" s="1"/>
      <c r="L8" s="2">
        <v>4</v>
      </c>
      <c r="M8" s="1"/>
      <c r="N8" s="2"/>
      <c r="O8" s="2" t="s">
        <v>2</v>
      </c>
      <c r="P8" s="2"/>
      <c r="Q8" s="2">
        <v>4</v>
      </c>
      <c r="R8" s="2"/>
      <c r="S8" s="5">
        <v>3</v>
      </c>
      <c r="T8" s="2">
        <v>4</v>
      </c>
      <c r="U8" s="2"/>
      <c r="V8" s="52">
        <f t="shared" si="1"/>
      </c>
      <c r="W8" s="30">
        <f t="shared" si="2"/>
        <v>6</v>
      </c>
      <c r="X8" s="27">
        <f t="shared" si="3"/>
      </c>
      <c r="Y8" s="80">
        <f t="shared" si="4"/>
        <v>3.8333333333333335</v>
      </c>
      <c r="Z8" s="77">
        <v>4</v>
      </c>
      <c r="AA8" s="15"/>
      <c r="AB8" s="2"/>
      <c r="AC8" s="2">
        <v>4</v>
      </c>
      <c r="AD8" s="2"/>
      <c r="AE8" s="2">
        <v>4</v>
      </c>
      <c r="AF8" s="1" t="s">
        <v>2</v>
      </c>
      <c r="AG8" s="2">
        <v>4</v>
      </c>
      <c r="AH8" s="1" t="s">
        <v>2</v>
      </c>
      <c r="AI8" s="1">
        <v>4</v>
      </c>
      <c r="AJ8" s="1"/>
      <c r="AK8" s="1"/>
      <c r="AL8" s="5">
        <v>4</v>
      </c>
      <c r="AM8" s="52">
        <f t="shared" si="5"/>
      </c>
      <c r="AN8" s="43">
        <f t="shared" si="6"/>
        <v>5</v>
      </c>
      <c r="AO8" s="47">
        <f t="shared" si="7"/>
      </c>
      <c r="AP8" s="74">
        <f t="shared" si="8"/>
        <v>4</v>
      </c>
      <c r="AQ8" s="77">
        <v>4</v>
      </c>
      <c r="AR8" s="15"/>
      <c r="AS8" s="2"/>
      <c r="AT8" s="2"/>
      <c r="AU8" s="2"/>
      <c r="AV8" s="2">
        <v>4</v>
      </c>
      <c r="AW8" s="2"/>
      <c r="AX8" s="2">
        <v>5</v>
      </c>
      <c r="AY8" s="2"/>
      <c r="AZ8" s="2"/>
      <c r="BA8" s="2"/>
      <c r="BB8" s="2"/>
      <c r="BC8" s="2">
        <v>4</v>
      </c>
      <c r="BD8" s="2"/>
      <c r="BE8" s="3">
        <v>4</v>
      </c>
      <c r="BF8" s="52">
        <f t="shared" si="9"/>
      </c>
      <c r="BG8" s="43">
        <f t="shared" si="10"/>
        <v>4</v>
      </c>
      <c r="BH8" s="47">
        <f t="shared" si="11"/>
      </c>
      <c r="BI8" s="45">
        <f t="shared" si="12"/>
        <v>4.25</v>
      </c>
      <c r="BJ8" s="8">
        <v>4</v>
      </c>
      <c r="BK8" s="15"/>
      <c r="BL8" s="2"/>
      <c r="BM8" s="4"/>
      <c r="BN8" s="84">
        <f t="shared" si="13"/>
      </c>
      <c r="BO8" s="84">
        <f t="shared" si="0"/>
      </c>
      <c r="BP8" s="84">
        <f t="shared" si="0"/>
      </c>
      <c r="BQ8" s="84">
        <f t="shared" si="0"/>
      </c>
      <c r="BR8" s="84">
        <f t="shared" si="0"/>
      </c>
      <c r="BS8" s="84">
        <f t="shared" si="0"/>
      </c>
      <c r="BT8" s="84">
        <f t="shared" si="0"/>
      </c>
      <c r="BU8" s="84">
        <f t="shared" si="0"/>
      </c>
      <c r="BV8" s="84">
        <f t="shared" si="0"/>
      </c>
      <c r="BW8" s="89">
        <f t="shared" si="0"/>
      </c>
      <c r="BX8" s="84">
        <f t="shared" si="0"/>
      </c>
      <c r="BY8" s="84">
        <f t="shared" si="0"/>
      </c>
      <c r="BZ8" s="52">
        <f t="shared" si="14"/>
      </c>
      <c r="CA8" s="48">
        <f t="shared" si="15"/>
      </c>
      <c r="CB8" s="47">
        <f t="shared" si="16"/>
      </c>
      <c r="CC8" s="45">
        <f t="shared" si="17"/>
      </c>
      <c r="CD8" s="8"/>
      <c r="CE8" s="69">
        <f t="shared" si="18"/>
      </c>
      <c r="CF8" s="45">
        <f t="shared" si="19"/>
        <v>4</v>
      </c>
      <c r="CG8" s="8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</row>
    <row r="9" spans="1:116" ht="15">
      <c r="A9" s="17">
        <v>7</v>
      </c>
      <c r="B9" s="18" t="s">
        <v>22</v>
      </c>
      <c r="C9" s="21">
        <v>3</v>
      </c>
      <c r="D9" s="7"/>
      <c r="E9" s="2"/>
      <c r="F9" s="5">
        <v>4</v>
      </c>
      <c r="G9" s="1"/>
      <c r="H9" s="1"/>
      <c r="I9" s="1">
        <v>3</v>
      </c>
      <c r="J9" s="1" t="s">
        <v>2</v>
      </c>
      <c r="K9" s="1"/>
      <c r="L9" s="2" t="s">
        <v>2</v>
      </c>
      <c r="M9" s="1"/>
      <c r="N9" s="2">
        <v>3</v>
      </c>
      <c r="O9" s="2" t="s">
        <v>2</v>
      </c>
      <c r="P9" s="2" t="s">
        <v>2</v>
      </c>
      <c r="Q9" s="2"/>
      <c r="R9" s="2"/>
      <c r="S9" s="5">
        <v>3</v>
      </c>
      <c r="T9" s="2"/>
      <c r="U9" s="2"/>
      <c r="V9" s="52">
        <f t="shared" si="1"/>
      </c>
      <c r="W9" s="30">
        <f t="shared" si="2"/>
        <v>4</v>
      </c>
      <c r="X9" s="27">
        <f t="shared" si="3"/>
      </c>
      <c r="Y9" s="80">
        <f t="shared" si="4"/>
        <v>3.25</v>
      </c>
      <c r="Z9" s="77">
        <v>3</v>
      </c>
      <c r="AA9" s="15"/>
      <c r="AB9" s="2"/>
      <c r="AC9" s="2" t="s">
        <v>2</v>
      </c>
      <c r="AD9" s="2">
        <v>2</v>
      </c>
      <c r="AE9" s="2">
        <v>3</v>
      </c>
      <c r="AF9" s="1">
        <v>4</v>
      </c>
      <c r="AG9" s="2">
        <v>2</v>
      </c>
      <c r="AH9" s="1" t="s">
        <v>2</v>
      </c>
      <c r="AI9" s="1">
        <v>4</v>
      </c>
      <c r="AJ9" s="1"/>
      <c r="AK9" s="1"/>
      <c r="AL9" s="5" t="s">
        <v>2</v>
      </c>
      <c r="AM9" s="52">
        <f t="shared" si="5"/>
      </c>
      <c r="AN9" s="43">
        <f t="shared" si="6"/>
        <v>5</v>
      </c>
      <c r="AO9" s="47">
        <f t="shared" si="7"/>
      </c>
      <c r="AP9" s="74">
        <f t="shared" si="8"/>
        <v>3</v>
      </c>
      <c r="AQ9" s="77">
        <v>3</v>
      </c>
      <c r="AR9" s="15"/>
      <c r="AS9" s="2"/>
      <c r="AT9" s="2"/>
      <c r="AU9" s="2"/>
      <c r="AV9" s="2">
        <v>4</v>
      </c>
      <c r="AW9" s="2"/>
      <c r="AX9" s="2">
        <v>3</v>
      </c>
      <c r="AY9" s="2"/>
      <c r="AZ9" s="2"/>
      <c r="BA9" s="2"/>
      <c r="BB9" s="2"/>
      <c r="BC9" s="2">
        <v>3</v>
      </c>
      <c r="BD9" s="2"/>
      <c r="BE9" s="3">
        <v>3</v>
      </c>
      <c r="BF9" s="52">
        <f t="shared" si="9"/>
      </c>
      <c r="BG9" s="43">
        <f t="shared" si="10"/>
        <v>4</v>
      </c>
      <c r="BH9" s="47">
        <f t="shared" si="11"/>
      </c>
      <c r="BI9" s="45">
        <f t="shared" si="12"/>
        <v>3.25</v>
      </c>
      <c r="BJ9" s="8">
        <v>3</v>
      </c>
      <c r="BK9" s="15"/>
      <c r="BL9" s="2"/>
      <c r="BM9" s="4"/>
      <c r="BN9" s="84">
        <f t="shared" si="13"/>
      </c>
      <c r="BO9" s="84">
        <f t="shared" si="0"/>
      </c>
      <c r="BP9" s="84">
        <f t="shared" si="0"/>
      </c>
      <c r="BQ9" s="84">
        <f t="shared" si="0"/>
      </c>
      <c r="BR9" s="84">
        <f t="shared" si="0"/>
      </c>
      <c r="BS9" s="84">
        <f t="shared" si="0"/>
      </c>
      <c r="BT9" s="84">
        <f t="shared" si="0"/>
      </c>
      <c r="BU9" s="84">
        <f t="shared" si="0"/>
      </c>
      <c r="BV9" s="84">
        <f t="shared" si="0"/>
      </c>
      <c r="BW9" s="89">
        <f t="shared" si="0"/>
      </c>
      <c r="BX9" s="84">
        <f t="shared" si="0"/>
      </c>
      <c r="BY9" s="84">
        <f t="shared" si="0"/>
      </c>
      <c r="BZ9" s="52">
        <f t="shared" si="14"/>
      </c>
      <c r="CA9" s="48">
        <f t="shared" si="15"/>
      </c>
      <c r="CB9" s="47">
        <f t="shared" si="16"/>
      </c>
      <c r="CC9" s="45">
        <f t="shared" si="17"/>
      </c>
      <c r="CD9" s="8"/>
      <c r="CE9" s="69">
        <f t="shared" si="18"/>
      </c>
      <c r="CF9" s="45">
        <f t="shared" si="19"/>
        <v>3</v>
      </c>
      <c r="CG9" s="8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</row>
    <row r="10" spans="1:116" ht="15">
      <c r="A10" s="17">
        <v>8</v>
      </c>
      <c r="B10" s="18" t="s">
        <v>23</v>
      </c>
      <c r="C10" s="21">
        <v>5</v>
      </c>
      <c r="D10" s="7"/>
      <c r="E10" s="2"/>
      <c r="F10" s="5">
        <v>5</v>
      </c>
      <c r="G10" s="1"/>
      <c r="H10" s="1">
        <v>5</v>
      </c>
      <c r="I10" s="1"/>
      <c r="J10" s="1"/>
      <c r="K10" s="1"/>
      <c r="L10" s="2">
        <v>4</v>
      </c>
      <c r="M10" s="1"/>
      <c r="N10" s="2"/>
      <c r="O10" s="2">
        <v>5</v>
      </c>
      <c r="P10" s="2"/>
      <c r="Q10" s="2"/>
      <c r="R10" s="2"/>
      <c r="S10" s="5">
        <v>4</v>
      </c>
      <c r="T10" s="2"/>
      <c r="U10" s="2"/>
      <c r="V10" s="52">
        <f t="shared" si="1"/>
      </c>
      <c r="W10" s="30">
        <f aca="true" t="shared" si="20" ref="W10:W15">IF(SUM(D10:U10)=0,"",COUNT(D10:U10))</f>
        <v>5</v>
      </c>
      <c r="X10" s="27">
        <f t="shared" si="3"/>
      </c>
      <c r="Y10" s="80">
        <f aca="true" t="shared" si="21" ref="Y10:Y15">IF(SUM(D10:U10)=0,"",AVERAGE(D10:U10))</f>
        <v>4.6</v>
      </c>
      <c r="Z10" s="77">
        <v>5</v>
      </c>
      <c r="AA10" s="15"/>
      <c r="AB10" s="2"/>
      <c r="AC10" s="2"/>
      <c r="AD10" s="2"/>
      <c r="AE10" s="2">
        <v>5</v>
      </c>
      <c r="AF10" s="1"/>
      <c r="AG10" s="2">
        <v>5</v>
      </c>
      <c r="AH10" s="1"/>
      <c r="AI10" s="1">
        <v>5</v>
      </c>
      <c r="AJ10" s="1"/>
      <c r="AK10" s="1"/>
      <c r="AL10" s="5">
        <v>5</v>
      </c>
      <c r="AM10" s="52">
        <f t="shared" si="5"/>
      </c>
      <c r="AN10" s="43">
        <f t="shared" si="6"/>
        <v>4</v>
      </c>
      <c r="AO10" s="47">
        <f t="shared" si="7"/>
      </c>
      <c r="AP10" s="74">
        <f t="shared" si="8"/>
        <v>5</v>
      </c>
      <c r="AQ10" s="77">
        <v>5</v>
      </c>
      <c r="AR10" s="15"/>
      <c r="AS10" s="2">
        <v>5</v>
      </c>
      <c r="AT10" s="2">
        <v>5</v>
      </c>
      <c r="AU10" s="2"/>
      <c r="AV10" s="2">
        <v>5</v>
      </c>
      <c r="AW10" s="2"/>
      <c r="AX10" s="2">
        <v>5</v>
      </c>
      <c r="AY10" s="2"/>
      <c r="AZ10" s="2"/>
      <c r="BA10" s="2"/>
      <c r="BB10" s="2">
        <v>5</v>
      </c>
      <c r="BC10" s="2">
        <v>5</v>
      </c>
      <c r="BD10" s="2"/>
      <c r="BE10" s="3">
        <v>5</v>
      </c>
      <c r="BF10" s="52">
        <f t="shared" si="9"/>
      </c>
      <c r="BG10" s="43">
        <f t="shared" si="10"/>
        <v>7</v>
      </c>
      <c r="BH10" s="47">
        <f t="shared" si="11"/>
      </c>
      <c r="BI10" s="45">
        <f t="shared" si="12"/>
        <v>5</v>
      </c>
      <c r="BJ10" s="8">
        <v>5</v>
      </c>
      <c r="BK10" s="15"/>
      <c r="BL10" s="2"/>
      <c r="BM10" s="4"/>
      <c r="BN10" s="84">
        <f t="shared" si="13"/>
      </c>
      <c r="BO10" s="84">
        <f t="shared" si="0"/>
      </c>
      <c r="BP10" s="84">
        <f t="shared" si="0"/>
      </c>
      <c r="BQ10" s="84">
        <f t="shared" si="0"/>
      </c>
      <c r="BR10" s="84">
        <f t="shared" si="0"/>
      </c>
      <c r="BS10" s="84">
        <f t="shared" si="0"/>
      </c>
      <c r="BT10" s="84">
        <f t="shared" si="0"/>
      </c>
      <c r="BU10" s="84">
        <f t="shared" si="0"/>
      </c>
      <c r="BV10" s="84">
        <f t="shared" si="0"/>
      </c>
      <c r="BW10" s="89">
        <f t="shared" si="0"/>
      </c>
      <c r="BX10" s="84">
        <f t="shared" si="0"/>
      </c>
      <c r="BY10" s="84">
        <f t="shared" si="0"/>
      </c>
      <c r="BZ10" s="52">
        <f t="shared" si="14"/>
      </c>
      <c r="CA10" s="48">
        <f t="shared" si="15"/>
      </c>
      <c r="CB10" s="47">
        <f t="shared" si="16"/>
      </c>
      <c r="CC10" s="45">
        <f t="shared" si="17"/>
      </c>
      <c r="CD10" s="8"/>
      <c r="CE10" s="69">
        <f t="shared" si="18"/>
      </c>
      <c r="CF10" s="45">
        <f t="shared" si="19"/>
        <v>5</v>
      </c>
      <c r="CG10" s="8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</row>
    <row r="11" spans="1:116" ht="15">
      <c r="A11" s="17">
        <v>9</v>
      </c>
      <c r="B11" s="18" t="s">
        <v>24</v>
      </c>
      <c r="C11" s="21">
        <v>5</v>
      </c>
      <c r="D11" s="7"/>
      <c r="E11" s="2"/>
      <c r="F11" s="5">
        <v>4</v>
      </c>
      <c r="G11" s="1"/>
      <c r="H11" s="1"/>
      <c r="I11" s="1"/>
      <c r="J11" s="1"/>
      <c r="K11" s="1"/>
      <c r="L11" s="2">
        <v>4</v>
      </c>
      <c r="M11" s="1"/>
      <c r="N11" s="2"/>
      <c r="O11" s="2">
        <v>4</v>
      </c>
      <c r="P11" s="2"/>
      <c r="Q11" s="2"/>
      <c r="R11" s="2"/>
      <c r="S11" s="5">
        <v>3</v>
      </c>
      <c r="T11" s="2">
        <v>5</v>
      </c>
      <c r="U11" s="2"/>
      <c r="V11" s="52">
        <f t="shared" si="1"/>
      </c>
      <c r="W11" s="30">
        <f t="shared" si="20"/>
        <v>5</v>
      </c>
      <c r="X11" s="27" t="str">
        <f t="shared" si="3"/>
        <v>▼</v>
      </c>
      <c r="Y11" s="80">
        <f t="shared" si="21"/>
        <v>4</v>
      </c>
      <c r="Z11" s="77">
        <v>4</v>
      </c>
      <c r="AA11" s="15"/>
      <c r="AB11" s="2"/>
      <c r="AC11" s="2"/>
      <c r="AD11" s="2" t="s">
        <v>2</v>
      </c>
      <c r="AE11" s="2">
        <v>4</v>
      </c>
      <c r="AF11" s="1">
        <v>5</v>
      </c>
      <c r="AG11" s="2" t="s">
        <v>2</v>
      </c>
      <c r="AH11" s="1" t="s">
        <v>2</v>
      </c>
      <c r="AI11" s="1">
        <v>4</v>
      </c>
      <c r="AJ11" s="1"/>
      <c r="AK11" s="1"/>
      <c r="AL11" s="5">
        <v>4</v>
      </c>
      <c r="AM11" s="52">
        <f t="shared" si="5"/>
      </c>
      <c r="AN11" s="43">
        <f t="shared" si="6"/>
        <v>4</v>
      </c>
      <c r="AO11" s="47">
        <f t="shared" si="7"/>
      </c>
      <c r="AP11" s="74">
        <f t="shared" si="8"/>
        <v>4.25</v>
      </c>
      <c r="AQ11" s="77">
        <v>4</v>
      </c>
      <c r="AR11" s="15"/>
      <c r="AS11" s="2"/>
      <c r="AT11" s="2"/>
      <c r="AU11" s="2"/>
      <c r="AV11" s="2">
        <v>5</v>
      </c>
      <c r="AW11" s="2"/>
      <c r="AX11" s="2">
        <v>4</v>
      </c>
      <c r="AY11" s="2"/>
      <c r="AZ11" s="2"/>
      <c r="BA11" s="2"/>
      <c r="BB11" s="2"/>
      <c r="BC11" s="2">
        <v>5</v>
      </c>
      <c r="BD11" s="2"/>
      <c r="BE11" s="3">
        <v>5</v>
      </c>
      <c r="BF11" s="52">
        <f t="shared" si="9"/>
      </c>
      <c r="BG11" s="43">
        <f t="shared" si="10"/>
        <v>4</v>
      </c>
      <c r="BH11" s="47" t="str">
        <f t="shared" si="11"/>
        <v>☺</v>
      </c>
      <c r="BI11" s="45">
        <f t="shared" si="12"/>
        <v>4.75</v>
      </c>
      <c r="BJ11" s="8">
        <v>5</v>
      </c>
      <c r="BK11" s="15"/>
      <c r="BL11" s="2"/>
      <c r="BM11" s="4"/>
      <c r="BN11" s="84">
        <f t="shared" si="13"/>
      </c>
      <c r="BO11" s="84">
        <f t="shared" si="0"/>
      </c>
      <c r="BP11" s="84">
        <f t="shared" si="0"/>
      </c>
      <c r="BQ11" s="84">
        <f t="shared" si="0"/>
      </c>
      <c r="BR11" s="84">
        <f t="shared" si="0"/>
      </c>
      <c r="BS11" s="84">
        <f t="shared" si="0"/>
      </c>
      <c r="BT11" s="84">
        <f t="shared" si="0"/>
      </c>
      <c r="BU11" s="84">
        <f t="shared" si="0"/>
      </c>
      <c r="BV11" s="84">
        <f t="shared" si="0"/>
      </c>
      <c r="BW11" s="89">
        <f t="shared" si="0"/>
      </c>
      <c r="BX11" s="84">
        <f t="shared" si="0"/>
      </c>
      <c r="BY11" s="84">
        <f t="shared" si="0"/>
      </c>
      <c r="BZ11" s="52">
        <f t="shared" si="14"/>
      </c>
      <c r="CA11" s="48">
        <f t="shared" si="15"/>
      </c>
      <c r="CB11" s="47">
        <f t="shared" si="16"/>
      </c>
      <c r="CC11" s="45">
        <f t="shared" si="17"/>
      </c>
      <c r="CD11" s="8"/>
      <c r="CE11" s="69" t="str">
        <f t="shared" si="18"/>
        <v>▼</v>
      </c>
      <c r="CF11" s="45">
        <f t="shared" si="19"/>
        <v>4.333333333333333</v>
      </c>
      <c r="CG11" s="8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</row>
    <row r="12" spans="1:116" ht="15">
      <c r="A12" s="17">
        <v>10</v>
      </c>
      <c r="B12" s="18" t="s">
        <v>25</v>
      </c>
      <c r="C12" s="21">
        <v>4</v>
      </c>
      <c r="D12" s="7"/>
      <c r="E12" s="2"/>
      <c r="F12" s="5">
        <v>5</v>
      </c>
      <c r="G12" s="1"/>
      <c r="H12" s="1"/>
      <c r="I12" s="1">
        <v>4</v>
      </c>
      <c r="J12" s="1"/>
      <c r="K12" s="1"/>
      <c r="L12" s="2">
        <v>3</v>
      </c>
      <c r="M12" s="1"/>
      <c r="N12" s="2"/>
      <c r="O12" s="2">
        <v>5</v>
      </c>
      <c r="P12" s="2"/>
      <c r="Q12" s="2">
        <v>5</v>
      </c>
      <c r="R12" s="2"/>
      <c r="S12" s="5">
        <v>5</v>
      </c>
      <c r="T12" s="2">
        <v>5</v>
      </c>
      <c r="U12" s="2"/>
      <c r="V12" s="52">
        <f t="shared" si="1"/>
      </c>
      <c r="W12" s="30">
        <f t="shared" si="20"/>
        <v>7</v>
      </c>
      <c r="X12" s="27" t="str">
        <f t="shared" si="3"/>
        <v>☺</v>
      </c>
      <c r="Y12" s="80">
        <f t="shared" si="21"/>
        <v>4.571428571428571</v>
      </c>
      <c r="Z12" s="77">
        <v>5</v>
      </c>
      <c r="AA12" s="15"/>
      <c r="AB12" s="2"/>
      <c r="AC12" s="2">
        <v>5</v>
      </c>
      <c r="AD12" s="2"/>
      <c r="AE12" s="2">
        <v>4</v>
      </c>
      <c r="AF12" s="1">
        <v>5</v>
      </c>
      <c r="AG12" s="2">
        <v>4</v>
      </c>
      <c r="AH12" s="1"/>
      <c r="AI12" s="1">
        <v>5</v>
      </c>
      <c r="AJ12" s="1">
        <v>4</v>
      </c>
      <c r="AK12" s="1"/>
      <c r="AL12" s="5">
        <v>4</v>
      </c>
      <c r="AM12" s="52">
        <f t="shared" si="5"/>
      </c>
      <c r="AN12" s="43">
        <f t="shared" si="6"/>
        <v>7</v>
      </c>
      <c r="AO12" s="47" t="str">
        <f t="shared" si="7"/>
        <v>▼</v>
      </c>
      <c r="AP12" s="74">
        <f t="shared" si="8"/>
        <v>4.428571428571429</v>
      </c>
      <c r="AQ12" s="77">
        <v>4</v>
      </c>
      <c r="AR12" s="15"/>
      <c r="AS12" s="2"/>
      <c r="AT12" s="2">
        <v>5</v>
      </c>
      <c r="AU12" s="2"/>
      <c r="AV12" s="2">
        <v>5</v>
      </c>
      <c r="AW12" s="2"/>
      <c r="AX12" s="2">
        <v>5</v>
      </c>
      <c r="AY12" s="2"/>
      <c r="AZ12" s="2"/>
      <c r="BA12" s="2"/>
      <c r="BB12" s="2"/>
      <c r="BC12" s="2" t="s">
        <v>2</v>
      </c>
      <c r="BD12" s="2"/>
      <c r="BE12" s="3">
        <v>5</v>
      </c>
      <c r="BF12" s="52">
        <f t="shared" si="9"/>
      </c>
      <c r="BG12" s="43">
        <f t="shared" si="10"/>
        <v>4</v>
      </c>
      <c r="BH12" s="47" t="str">
        <f t="shared" si="11"/>
        <v>☺</v>
      </c>
      <c r="BI12" s="45">
        <f t="shared" si="12"/>
        <v>5</v>
      </c>
      <c r="BJ12" s="8">
        <v>5</v>
      </c>
      <c r="BK12" s="15"/>
      <c r="BL12" s="2"/>
      <c r="BM12" s="4"/>
      <c r="BN12" s="84">
        <f t="shared" si="13"/>
      </c>
      <c r="BO12" s="84">
        <f t="shared" si="0"/>
      </c>
      <c r="BP12" s="84">
        <f t="shared" si="0"/>
      </c>
      <c r="BQ12" s="84">
        <f t="shared" si="0"/>
      </c>
      <c r="BR12" s="84">
        <f t="shared" si="0"/>
      </c>
      <c r="BS12" s="84">
        <f t="shared" si="0"/>
      </c>
      <c r="BT12" s="84">
        <f t="shared" si="0"/>
      </c>
      <c r="BU12" s="84">
        <f t="shared" si="0"/>
      </c>
      <c r="BV12" s="84">
        <f t="shared" si="0"/>
      </c>
      <c r="BW12" s="89">
        <f t="shared" si="0"/>
      </c>
      <c r="BX12" s="84">
        <f t="shared" si="0"/>
      </c>
      <c r="BY12" s="84">
        <f t="shared" si="0"/>
      </c>
      <c r="BZ12" s="52">
        <f t="shared" si="14"/>
      </c>
      <c r="CA12" s="48">
        <f t="shared" si="15"/>
      </c>
      <c r="CB12" s="47">
        <f t="shared" si="16"/>
      </c>
      <c r="CC12" s="45">
        <f t="shared" si="17"/>
      </c>
      <c r="CD12" s="8"/>
      <c r="CE12" s="69" t="str">
        <f t="shared" si="18"/>
        <v>☺</v>
      </c>
      <c r="CF12" s="45">
        <f t="shared" si="19"/>
        <v>4.666666666666667</v>
      </c>
      <c r="CG12" s="8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</row>
    <row r="13" spans="1:116" ht="15">
      <c r="A13" s="17">
        <v>11</v>
      </c>
      <c r="B13" s="18" t="s">
        <v>26</v>
      </c>
      <c r="C13" s="21">
        <v>3</v>
      </c>
      <c r="D13" s="7"/>
      <c r="E13" s="2"/>
      <c r="F13" s="5">
        <v>3</v>
      </c>
      <c r="G13" s="1"/>
      <c r="H13" s="1"/>
      <c r="I13" s="1">
        <v>2</v>
      </c>
      <c r="J13" s="1"/>
      <c r="K13" s="1">
        <v>3</v>
      </c>
      <c r="L13" s="2">
        <v>2</v>
      </c>
      <c r="M13" s="1"/>
      <c r="N13" s="2"/>
      <c r="O13" s="2">
        <v>3</v>
      </c>
      <c r="P13" s="2"/>
      <c r="Q13" s="2"/>
      <c r="R13" s="2"/>
      <c r="S13" s="3" t="s">
        <v>2</v>
      </c>
      <c r="T13" s="2"/>
      <c r="U13" s="2"/>
      <c r="V13" s="52">
        <f t="shared" si="1"/>
      </c>
      <c r="W13" s="30">
        <f t="shared" si="20"/>
        <v>5</v>
      </c>
      <c r="X13" s="27">
        <f t="shared" si="3"/>
      </c>
      <c r="Y13" s="80">
        <f t="shared" si="21"/>
        <v>2.6</v>
      </c>
      <c r="Z13" s="77">
        <v>3</v>
      </c>
      <c r="AA13" s="15"/>
      <c r="AB13" s="2"/>
      <c r="AC13" s="2"/>
      <c r="AD13" s="2">
        <v>2</v>
      </c>
      <c r="AE13" s="2">
        <v>3</v>
      </c>
      <c r="AF13" s="1" t="s">
        <v>2</v>
      </c>
      <c r="AG13" s="2">
        <v>2</v>
      </c>
      <c r="AH13" s="1"/>
      <c r="AI13" s="1">
        <v>4</v>
      </c>
      <c r="AJ13" s="1"/>
      <c r="AK13" s="1"/>
      <c r="AL13" s="5">
        <v>2</v>
      </c>
      <c r="AM13" s="52">
        <f t="shared" si="5"/>
      </c>
      <c r="AN13" s="43">
        <f t="shared" si="6"/>
        <v>5</v>
      </c>
      <c r="AO13" s="47">
        <f t="shared" si="7"/>
      </c>
      <c r="AP13" s="74">
        <f t="shared" si="8"/>
        <v>2.6</v>
      </c>
      <c r="AQ13" s="77">
        <v>3</v>
      </c>
      <c r="AR13" s="15"/>
      <c r="AS13" s="2"/>
      <c r="AT13" s="2" t="s">
        <v>2</v>
      </c>
      <c r="AU13" s="2"/>
      <c r="AV13" s="2">
        <v>2</v>
      </c>
      <c r="AW13" s="2"/>
      <c r="AX13" s="2" t="s">
        <v>2</v>
      </c>
      <c r="AY13" s="2" t="s">
        <v>2</v>
      </c>
      <c r="AZ13" s="2">
        <v>3</v>
      </c>
      <c r="BA13" s="2"/>
      <c r="BB13" s="2"/>
      <c r="BC13" s="2" t="s">
        <v>2</v>
      </c>
      <c r="BD13" s="2"/>
      <c r="BE13" s="3">
        <v>3</v>
      </c>
      <c r="BF13" s="52">
        <f t="shared" si="9"/>
      </c>
      <c r="BG13" s="43">
        <f t="shared" si="10"/>
        <v>3</v>
      </c>
      <c r="BH13" s="47">
        <f t="shared" si="11"/>
      </c>
      <c r="BI13" s="45">
        <f t="shared" si="12"/>
        <v>2.6666666666666665</v>
      </c>
      <c r="BJ13" s="8">
        <v>3</v>
      </c>
      <c r="BK13" s="15"/>
      <c r="BL13" s="2"/>
      <c r="BM13" s="4"/>
      <c r="BN13" s="84">
        <f t="shared" si="13"/>
      </c>
      <c r="BO13" s="84">
        <f t="shared" si="0"/>
      </c>
      <c r="BP13" s="84">
        <f t="shared" si="0"/>
      </c>
      <c r="BQ13" s="84">
        <f t="shared" si="0"/>
      </c>
      <c r="BR13" s="84">
        <f t="shared" si="0"/>
      </c>
      <c r="BS13" s="84">
        <f t="shared" si="0"/>
      </c>
      <c r="BT13" s="84">
        <f t="shared" si="0"/>
      </c>
      <c r="BU13" s="84">
        <f t="shared" si="0"/>
      </c>
      <c r="BV13" s="84">
        <f t="shared" si="0"/>
      </c>
      <c r="BW13" s="89">
        <f t="shared" si="0"/>
      </c>
      <c r="BX13" s="84">
        <f t="shared" si="0"/>
      </c>
      <c r="BY13" s="84">
        <f t="shared" si="0"/>
      </c>
      <c r="BZ13" s="52">
        <f t="shared" si="14"/>
      </c>
      <c r="CA13" s="48">
        <f t="shared" si="15"/>
      </c>
      <c r="CB13" s="47">
        <f t="shared" si="16"/>
      </c>
      <c r="CC13" s="45">
        <f t="shared" si="17"/>
      </c>
      <c r="CD13" s="8"/>
      <c r="CE13" s="69">
        <f t="shared" si="18"/>
      </c>
      <c r="CF13" s="45">
        <f t="shared" si="19"/>
        <v>3</v>
      </c>
      <c r="CG13" s="8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</row>
    <row r="14" spans="1:116" ht="15">
      <c r="A14" s="17">
        <v>12</v>
      </c>
      <c r="B14" s="18" t="s">
        <v>27</v>
      </c>
      <c r="C14" s="21">
        <v>4</v>
      </c>
      <c r="D14" s="7"/>
      <c r="E14" s="2"/>
      <c r="F14" s="5">
        <v>5</v>
      </c>
      <c r="G14" s="1"/>
      <c r="H14" s="1"/>
      <c r="I14" s="1"/>
      <c r="J14" s="1" t="s">
        <v>2</v>
      </c>
      <c r="K14" s="1" t="s">
        <v>2</v>
      </c>
      <c r="L14" s="2">
        <v>3</v>
      </c>
      <c r="M14" s="1"/>
      <c r="N14" s="2"/>
      <c r="O14" s="2">
        <v>5</v>
      </c>
      <c r="P14" s="2" t="s">
        <v>2</v>
      </c>
      <c r="Q14" s="2" t="s">
        <v>2</v>
      </c>
      <c r="R14" s="2" t="s">
        <v>2</v>
      </c>
      <c r="S14" s="5">
        <v>4</v>
      </c>
      <c r="T14" s="2">
        <v>3</v>
      </c>
      <c r="U14" s="2"/>
      <c r="V14" s="52">
        <f t="shared" si="1"/>
      </c>
      <c r="W14" s="30">
        <f t="shared" si="20"/>
        <v>5</v>
      </c>
      <c r="X14" s="27">
        <f t="shared" si="3"/>
      </c>
      <c r="Y14" s="80">
        <f t="shared" si="21"/>
        <v>4</v>
      </c>
      <c r="Z14" s="77">
        <v>4</v>
      </c>
      <c r="AA14" s="15"/>
      <c r="AB14" s="2"/>
      <c r="AC14" s="2"/>
      <c r="AD14" s="2"/>
      <c r="AE14" s="2" t="s">
        <v>2</v>
      </c>
      <c r="AF14" s="1">
        <v>5</v>
      </c>
      <c r="AG14" s="2">
        <v>5</v>
      </c>
      <c r="AH14" s="1"/>
      <c r="AI14" s="1">
        <v>5</v>
      </c>
      <c r="AJ14" s="1" t="s">
        <v>2</v>
      </c>
      <c r="AK14" s="1"/>
      <c r="AL14" s="5" t="s">
        <v>2</v>
      </c>
      <c r="AM14" s="52">
        <f t="shared" si="5"/>
      </c>
      <c r="AN14" s="43">
        <f t="shared" si="6"/>
        <v>3</v>
      </c>
      <c r="AO14" s="47" t="str">
        <f t="shared" si="7"/>
        <v>☺</v>
      </c>
      <c r="AP14" s="74">
        <f t="shared" si="8"/>
        <v>5</v>
      </c>
      <c r="AQ14" s="77">
        <v>5</v>
      </c>
      <c r="AR14" s="15"/>
      <c r="AS14" s="2"/>
      <c r="AT14" s="2"/>
      <c r="AU14" s="2"/>
      <c r="AV14" s="2">
        <v>5</v>
      </c>
      <c r="AW14" s="2"/>
      <c r="AX14" s="2">
        <v>4</v>
      </c>
      <c r="AY14" s="2"/>
      <c r="AZ14" s="2"/>
      <c r="BA14" s="2" t="s">
        <v>2</v>
      </c>
      <c r="BB14" s="2" t="s">
        <v>2</v>
      </c>
      <c r="BC14" s="2">
        <v>2</v>
      </c>
      <c r="BD14" s="2"/>
      <c r="BE14" s="3">
        <v>4</v>
      </c>
      <c r="BF14" s="52">
        <f t="shared" si="9"/>
      </c>
      <c r="BG14" s="43">
        <f t="shared" si="10"/>
        <v>4</v>
      </c>
      <c r="BH14" s="47" t="str">
        <f t="shared" si="11"/>
        <v>▼</v>
      </c>
      <c r="BI14" s="45">
        <f t="shared" si="12"/>
        <v>3.75</v>
      </c>
      <c r="BJ14" s="8">
        <v>4</v>
      </c>
      <c r="BK14" s="15"/>
      <c r="BL14" s="2"/>
      <c r="BM14" s="4"/>
      <c r="BN14" s="84">
        <f t="shared" si="13"/>
      </c>
      <c r="BO14" s="84">
        <f t="shared" si="0"/>
      </c>
      <c r="BP14" s="84">
        <f t="shared" si="0"/>
      </c>
      <c r="BQ14" s="84">
        <f t="shared" si="0"/>
      </c>
      <c r="BR14" s="84">
        <f t="shared" si="0"/>
      </c>
      <c r="BS14" s="84">
        <f t="shared" si="0"/>
      </c>
      <c r="BT14" s="84">
        <f t="shared" si="0"/>
      </c>
      <c r="BU14" s="84">
        <f t="shared" si="0"/>
      </c>
      <c r="BV14" s="84">
        <f t="shared" si="0"/>
      </c>
      <c r="BW14" s="89">
        <f t="shared" si="0"/>
      </c>
      <c r="BX14" s="84">
        <f t="shared" si="0"/>
      </c>
      <c r="BY14" s="84">
        <f t="shared" si="0"/>
      </c>
      <c r="BZ14" s="52">
        <f t="shared" si="14"/>
      </c>
      <c r="CA14" s="48">
        <f t="shared" si="15"/>
      </c>
      <c r="CB14" s="47">
        <f t="shared" si="16"/>
      </c>
      <c r="CC14" s="45">
        <f t="shared" si="17"/>
      </c>
      <c r="CD14" s="8"/>
      <c r="CE14" s="69">
        <f t="shared" si="18"/>
      </c>
      <c r="CF14" s="45">
        <f t="shared" si="19"/>
        <v>4.333333333333333</v>
      </c>
      <c r="CG14" s="8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</row>
    <row r="15" spans="1:116" ht="15.75" thickBot="1">
      <c r="A15" s="19">
        <v>13</v>
      </c>
      <c r="B15" s="20" t="s">
        <v>28</v>
      </c>
      <c r="C15" s="22">
        <v>5</v>
      </c>
      <c r="D15" s="9"/>
      <c r="E15" s="10"/>
      <c r="F15" s="11">
        <v>5</v>
      </c>
      <c r="G15" s="12"/>
      <c r="H15" s="12">
        <v>5</v>
      </c>
      <c r="I15" s="12"/>
      <c r="J15" s="12"/>
      <c r="K15" s="12"/>
      <c r="L15" s="10">
        <v>4</v>
      </c>
      <c r="M15" s="12"/>
      <c r="N15" s="10"/>
      <c r="O15" s="10">
        <v>5</v>
      </c>
      <c r="P15" s="10"/>
      <c r="Q15" s="10">
        <v>5</v>
      </c>
      <c r="R15" s="10"/>
      <c r="S15" s="13" t="s">
        <v>2</v>
      </c>
      <c r="T15" s="10" t="s">
        <v>2</v>
      </c>
      <c r="U15" s="10"/>
      <c r="V15" s="54">
        <f t="shared" si="1"/>
      </c>
      <c r="W15" s="31">
        <f t="shared" si="20"/>
        <v>5</v>
      </c>
      <c r="X15" s="42">
        <f t="shared" si="3"/>
      </c>
      <c r="Y15" s="81">
        <f t="shared" si="21"/>
        <v>4.8</v>
      </c>
      <c r="Z15" s="78">
        <v>5</v>
      </c>
      <c r="AA15" s="16">
        <v>5</v>
      </c>
      <c r="AB15" s="10"/>
      <c r="AC15" s="10" t="s">
        <v>2</v>
      </c>
      <c r="AD15" s="10" t="s">
        <v>2</v>
      </c>
      <c r="AE15" s="10" t="s">
        <v>2</v>
      </c>
      <c r="AF15" s="12">
        <v>4</v>
      </c>
      <c r="AG15" s="10">
        <v>4</v>
      </c>
      <c r="AH15" s="12"/>
      <c r="AI15" s="12">
        <v>5</v>
      </c>
      <c r="AJ15" s="12"/>
      <c r="AK15" s="12"/>
      <c r="AL15" s="11">
        <v>5</v>
      </c>
      <c r="AM15" s="54">
        <f t="shared" si="5"/>
      </c>
      <c r="AN15" s="44">
        <f t="shared" si="6"/>
        <v>5</v>
      </c>
      <c r="AO15" s="56">
        <f t="shared" si="7"/>
      </c>
      <c r="AP15" s="75">
        <f t="shared" si="8"/>
        <v>4.6</v>
      </c>
      <c r="AQ15" s="78">
        <v>5</v>
      </c>
      <c r="AR15" s="16"/>
      <c r="AS15" s="10"/>
      <c r="AT15" s="10"/>
      <c r="AU15" s="10"/>
      <c r="AV15" s="10">
        <v>5</v>
      </c>
      <c r="AW15" s="10"/>
      <c r="AX15" s="10">
        <v>5</v>
      </c>
      <c r="AY15" s="10"/>
      <c r="AZ15" s="10"/>
      <c r="BA15" s="10"/>
      <c r="BB15" s="10"/>
      <c r="BC15" s="10">
        <v>5</v>
      </c>
      <c r="BD15" s="10"/>
      <c r="BE15" s="13">
        <v>5</v>
      </c>
      <c r="BF15" s="54">
        <f t="shared" si="9"/>
      </c>
      <c r="BG15" s="44">
        <f t="shared" si="10"/>
        <v>4</v>
      </c>
      <c r="BH15" s="56">
        <f t="shared" si="11"/>
      </c>
      <c r="BI15" s="46">
        <f t="shared" si="12"/>
        <v>5</v>
      </c>
      <c r="BJ15" s="14">
        <v>5</v>
      </c>
      <c r="BK15" s="16"/>
      <c r="BL15" s="10"/>
      <c r="BM15" s="83"/>
      <c r="BN15" s="86">
        <f t="shared" si="13"/>
      </c>
      <c r="BO15" s="86">
        <f t="shared" si="0"/>
      </c>
      <c r="BP15" s="86">
        <f t="shared" si="0"/>
      </c>
      <c r="BQ15" s="86">
        <f t="shared" si="0"/>
      </c>
      <c r="BR15" s="86">
        <f t="shared" si="0"/>
      </c>
      <c r="BS15" s="86">
        <f t="shared" si="0"/>
      </c>
      <c r="BT15" s="86">
        <f t="shared" si="0"/>
      </c>
      <c r="BU15" s="86">
        <f t="shared" si="0"/>
      </c>
      <c r="BV15" s="86">
        <f t="shared" si="0"/>
      </c>
      <c r="BW15" s="90">
        <f t="shared" si="0"/>
      </c>
      <c r="BX15" s="86">
        <f t="shared" si="0"/>
      </c>
      <c r="BY15" s="86">
        <f t="shared" si="0"/>
      </c>
      <c r="BZ15" s="54">
        <f t="shared" si="14"/>
      </c>
      <c r="CA15" s="49">
        <f t="shared" si="15"/>
      </c>
      <c r="CB15" s="56">
        <f t="shared" si="16"/>
      </c>
      <c r="CC15" s="46">
        <f t="shared" si="17"/>
      </c>
      <c r="CD15" s="14"/>
      <c r="CE15" s="70">
        <f t="shared" si="18"/>
      </c>
      <c r="CF15" s="46">
        <f t="shared" si="19"/>
        <v>5</v>
      </c>
      <c r="CG15" s="14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</row>
    <row r="16" spans="1:116" ht="12.75" hidden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>
        <f>IF(AND((OR(BM3="",BM3="*")),(OR(BM4="",BM4="*")),(OR(BM5="",BM5="*")),(OR(BM6="",BM6="*")),(OR(BM7="",BM7="*")),(OR(BM8="",BM8="*")),(OR(BM9="",BM9="*")),(OR(BM10="",BM10="*")),(OR(BM11="",BM11="*")),(OR(BM12="",BM12="*")),(OR(BM13="",BM13="*")),(OR(BM14="",BM14="*")),(OR(BM15="",BM15="*"))),0,1)</f>
        <v>0</v>
      </c>
      <c r="BN16" s="23">
        <f aca="true" t="shared" si="22" ref="BN16:BY16">IF(AND((OR(BN3="",BN3="*")),(OR(BN4="",BN4="*")),(OR(BN5="",BN5="*")),(OR(BN6="",BN6="*")),(OR(BN7="",BN7="*")),(OR(BN8="",BN8="*")),(OR(BN9="",BN9="*")),(OR(BN10="",BN10="*")),(OR(BN11="",BN11="*")),(OR(BN12="",BN12="*")),(OR(BN13="",BN13="*")),(OR(BN14="",BN14="*")),(OR(BN15="",BN15="*"))),0,1)</f>
        <v>0</v>
      </c>
      <c r="BO16" s="23">
        <f t="shared" si="22"/>
        <v>0</v>
      </c>
      <c r="BP16" s="23">
        <f t="shared" si="22"/>
        <v>0</v>
      </c>
      <c r="BQ16" s="23">
        <f t="shared" si="22"/>
        <v>0</v>
      </c>
      <c r="BR16" s="23">
        <f t="shared" si="22"/>
        <v>0</v>
      </c>
      <c r="BS16" s="23">
        <f t="shared" si="22"/>
        <v>0</v>
      </c>
      <c r="BT16" s="23">
        <f t="shared" si="22"/>
        <v>0</v>
      </c>
      <c r="BU16" s="23">
        <f t="shared" si="22"/>
        <v>0</v>
      </c>
      <c r="BV16" s="23">
        <f t="shared" si="22"/>
        <v>0</v>
      </c>
      <c r="BW16" s="23">
        <f t="shared" si="22"/>
        <v>0</v>
      </c>
      <c r="BX16" s="23">
        <f t="shared" si="22"/>
        <v>0</v>
      </c>
      <c r="BY16" s="23">
        <f t="shared" si="22"/>
        <v>0</v>
      </c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</row>
    <row r="17" spans="1:116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</row>
    <row r="18" spans="1:116" ht="12.75">
      <c r="A18" s="23"/>
      <c r="B18" s="23"/>
      <c r="C18" s="34"/>
      <c r="D18" s="148" t="s">
        <v>62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23"/>
      <c r="V18" s="23"/>
      <c r="W18" s="34"/>
      <c r="X18" s="148" t="s">
        <v>62</v>
      </c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23"/>
      <c r="AP18" s="23"/>
      <c r="AQ18" s="34"/>
      <c r="AR18" s="148" t="s">
        <v>62</v>
      </c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23"/>
      <c r="BJ18" s="34"/>
      <c r="BK18" s="148" t="s">
        <v>62</v>
      </c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</row>
    <row r="19" spans="1:116" ht="12.75">
      <c r="A19" s="23"/>
      <c r="B19" s="23"/>
      <c r="C19" s="35"/>
      <c r="D19" s="148">
        <v>2</v>
      </c>
      <c r="E19" s="148"/>
      <c r="F19" s="148">
        <v>3</v>
      </c>
      <c r="G19" s="148"/>
      <c r="H19" s="148">
        <v>4</v>
      </c>
      <c r="I19" s="148"/>
      <c r="J19" s="148">
        <v>5</v>
      </c>
      <c r="K19" s="148"/>
      <c r="L19" s="148" t="s">
        <v>46</v>
      </c>
      <c r="M19" s="148"/>
      <c r="N19" s="148" t="s">
        <v>47</v>
      </c>
      <c r="O19" s="148"/>
      <c r="P19" s="167" t="s">
        <v>53</v>
      </c>
      <c r="Q19" s="168"/>
      <c r="R19" s="169"/>
      <c r="S19" s="148" t="s">
        <v>48</v>
      </c>
      <c r="T19" s="148"/>
      <c r="U19" s="23"/>
      <c r="V19" s="23"/>
      <c r="W19" s="35"/>
      <c r="X19" s="148">
        <v>2</v>
      </c>
      <c r="Y19" s="148"/>
      <c r="Z19" s="148">
        <v>3</v>
      </c>
      <c r="AA19" s="148"/>
      <c r="AB19" s="148">
        <v>4</v>
      </c>
      <c r="AC19" s="148"/>
      <c r="AD19" s="148">
        <v>5</v>
      </c>
      <c r="AE19" s="148"/>
      <c r="AF19" s="148" t="s">
        <v>46</v>
      </c>
      <c r="AG19" s="148"/>
      <c r="AH19" s="148" t="s">
        <v>47</v>
      </c>
      <c r="AI19" s="148"/>
      <c r="AJ19" s="167" t="s">
        <v>53</v>
      </c>
      <c r="AK19" s="168"/>
      <c r="AL19" s="169"/>
      <c r="AM19" s="148" t="s">
        <v>48</v>
      </c>
      <c r="AN19" s="148"/>
      <c r="AO19" s="23"/>
      <c r="AP19" s="23"/>
      <c r="AQ19" s="35"/>
      <c r="AR19" s="148">
        <v>2</v>
      </c>
      <c r="AS19" s="148"/>
      <c r="AT19" s="148">
        <v>3</v>
      </c>
      <c r="AU19" s="148"/>
      <c r="AV19" s="148">
        <v>4</v>
      </c>
      <c r="AW19" s="148"/>
      <c r="AX19" s="148">
        <v>5</v>
      </c>
      <c r="AY19" s="148"/>
      <c r="AZ19" s="148" t="s">
        <v>46</v>
      </c>
      <c r="BA19" s="148"/>
      <c r="BB19" s="148" t="s">
        <v>47</v>
      </c>
      <c r="BC19" s="148"/>
      <c r="BD19" s="167" t="s">
        <v>53</v>
      </c>
      <c r="BE19" s="168"/>
      <c r="BF19" s="169"/>
      <c r="BG19" s="148" t="s">
        <v>48</v>
      </c>
      <c r="BH19" s="148"/>
      <c r="BI19" s="23"/>
      <c r="BJ19" s="35"/>
      <c r="BK19" s="148">
        <v>2</v>
      </c>
      <c r="BL19" s="148"/>
      <c r="BM19" s="148">
        <v>3</v>
      </c>
      <c r="BN19" s="148"/>
      <c r="BO19" s="148">
        <v>4</v>
      </c>
      <c r="BP19" s="148"/>
      <c r="BQ19" s="148">
        <v>5</v>
      </c>
      <c r="BR19" s="148"/>
      <c r="BS19" s="148" t="s">
        <v>46</v>
      </c>
      <c r="BT19" s="148"/>
      <c r="BU19" s="148" t="s">
        <v>47</v>
      </c>
      <c r="BV19" s="148"/>
      <c r="BW19" s="167" t="s">
        <v>53</v>
      </c>
      <c r="BX19" s="168"/>
      <c r="BY19" s="169"/>
      <c r="BZ19" s="148" t="s">
        <v>48</v>
      </c>
      <c r="CA19" s="148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</row>
    <row r="20" spans="1:116" ht="12.75">
      <c r="A20" s="23"/>
      <c r="B20" s="23"/>
      <c r="C20" s="36" t="s">
        <v>57</v>
      </c>
      <c r="D20" s="147">
        <f>IF($F3=D19,1,0)+IF($F4=D19,1,0)+IF($F5=D19,1,0)+IF($F6=D19,1,0)+IF($F7=D19,1,0)+IF($F8=D19,1,0)+IF($F9=D19,1,0)+IF($F10=D19,1,0)+IF($F11=D19,1,0)+IF($F12=D19,1,0)+IF($F13=D19,1,0)+IF($F14=D19,1,0)+IF($F15=D19,1,0)</f>
        <v>0</v>
      </c>
      <c r="E20" s="147"/>
      <c r="F20" s="147">
        <f>IF($F3=F19,1,0)+IF($F4=F19,1,0)+IF($F5=F19,1,0)+IF($F6=F19,1,0)+IF($F7=F19,1,0)+IF($F8=F19,1,0)+IF($F9=F19,1,0)+IF($F10=F19,1,0)+IF($F11=F19,1,0)+IF($F12=F19,1,0)+IF($F13=F19,1,0)+IF($F14=F19,1,0)+IF($F15=F19,1,0)</f>
        <v>1</v>
      </c>
      <c r="G20" s="147"/>
      <c r="H20" s="147">
        <f>IF($F3=H19,1,0)+IF($F4=H19,1,0)+IF($F5=H19,1,0)+IF($F6=H19,1,0)+IF($F7=H19,1,0)+IF($F8=H19,1,0)+IF($F9=H19,1,0)+IF($F10=H19,1,0)+IF($F11=H19,1,0)+IF($F12=H19,1,0)+IF($F13=H19,1,0)+IF($F14=H19,1,0)+IF($F15=H19,1,0)</f>
        <v>5</v>
      </c>
      <c r="I20" s="147"/>
      <c r="J20" s="147">
        <f>IF($F3=J19,1,0)+IF($F4=J19,1,0)+IF($F5=J19,1,0)+IF($F6=J19,1,0)+IF($F7=J19,1,0)+IF($F8=J19,1,0)+IF($F9=J19,1,0)+IF($F10=J19,1,0)+IF($F11=J19,1,0)+IF($F12=J19,1,0)+IF($F13=J19,1,0)+IF($F14=J19,1,0)+IF($F15=J19,1,0)</f>
        <v>6</v>
      </c>
      <c r="K20" s="147"/>
      <c r="L20" s="152">
        <f>IF((D20+F20+H20+J20)=0,"",(D20*2+F20*3+H20*4+J20*5)/(D20+F20+H20+J20))</f>
        <v>4.416666666666667</v>
      </c>
      <c r="M20" s="152"/>
      <c r="N20" s="153">
        <f>IF((D20+F20+H20+J20)=0,"",SQRT(((5-L20)*(5-L20)*J20+(4-L20)*(4-L20)*H20+(3-L20)*(3-L20)*F20+(2-L20)*(2-L20)*D20)/(D20+F20+H20+J20)))</f>
        <v>0.6400954789890506</v>
      </c>
      <c r="O20" s="153"/>
      <c r="P20" s="149">
        <f>IF((D20+F20+H20+J20)=0,"",N20/L20)</f>
        <v>0.14492727826167182</v>
      </c>
      <c r="Q20" s="150"/>
      <c r="R20" s="32">
        <f>IF((D20+F20+H20+J20)=0,"",IF(P20&gt;0.19,"!",""))</f>
      </c>
      <c r="S20" s="151">
        <f>IF((D20+F20+H20+J20)=0,"",(H20+J20)/(D20+F20+H20+J20))</f>
        <v>0.9166666666666666</v>
      </c>
      <c r="T20" s="151"/>
      <c r="U20" s="23"/>
      <c r="V20" s="23"/>
      <c r="W20" s="36" t="s">
        <v>57</v>
      </c>
      <c r="X20" s="147">
        <f>IF($F3=X19,1,0)+IF($F4=X19,1,0)+IF($F5=X19,1,0)+IF($F6=X19,1,0)+IF($F7=X19,1,0)+IF($F8=X19,1,0)+IF($F9=X19,1,0)+IF($F10=X19,1,0)+IF($F11=X19,1,0)+IF($F12=X19,1,0)+IF($F13=X19,1,0)+IF($F14=X19,1,0)+IF($F15=X19,1,0)</f>
        <v>0</v>
      </c>
      <c r="Y20" s="147"/>
      <c r="Z20" s="147">
        <f>IF($F3=Z19,1,0)+IF($F4=Z19,1,0)+IF($F5=Z19,1,0)+IF($F6=Z19,1,0)+IF($F7=Z19,1,0)+IF($F8=Z19,1,0)+IF($F9=Z19,1,0)+IF($F10=Z19,1,0)+IF($F11=Z19,1,0)+IF($F12=Z19,1,0)+IF($F13=Z19,1,0)+IF($F14=Z19,1,0)+IF($F15=Z19,1,0)</f>
        <v>1</v>
      </c>
      <c r="AA20" s="147"/>
      <c r="AB20" s="147">
        <f>IF($F3=AB19,1,0)+IF($F4=AB19,1,0)+IF($F5=AB19,1,0)+IF($F6=AB19,1,0)+IF($F7=AB19,1,0)+IF($F8=AB19,1,0)+IF($F9=AB19,1,0)+IF($F10=AB19,1,0)+IF($F11=AB19,1,0)+IF($F12=AB19,1,0)+IF($F13=AB19,1,0)+IF($F14=AB19,1,0)+IF($F15=AB19,1,0)</f>
        <v>5</v>
      </c>
      <c r="AC20" s="147"/>
      <c r="AD20" s="147">
        <f>IF($F3=AD19,1,0)+IF($F4=AD19,1,0)+IF($F5=AD19,1,0)+IF($F6=AD19,1,0)+IF($F7=AD19,1,0)+IF($F8=AD19,1,0)+IF($F9=AD19,1,0)+IF($F10=AD19,1,0)+IF($F11=AD19,1,0)+IF($F12=AD19,1,0)+IF($F13=AD19,1,0)+IF($F14=AD19,1,0)+IF($F15=AD19,1,0)</f>
        <v>6</v>
      </c>
      <c r="AE20" s="147"/>
      <c r="AF20" s="152">
        <f>IF((X20+Z20+AB20+AD20)=0,"",(X20*2+Z20*3+AB20*4+AD20*5)/(X20+Z20+AB20+AD20))</f>
        <v>4.416666666666667</v>
      </c>
      <c r="AG20" s="152"/>
      <c r="AH20" s="153">
        <f>IF((X20+Z20+AB20+AD20)=0,"",SQRT(((5-AF20)*(5-AF20)*AD20+(4-AF20)*(4-AF20)*AB20+(3-AF20)*(3-AF20)*Z20+(2-AF20)*(2-AF20)*X20)/(X20+Z20+AB20+AD20)))</f>
        <v>0.6400954789890506</v>
      </c>
      <c r="AI20" s="153"/>
      <c r="AJ20" s="149">
        <f>IF((X20+Z20+AB20+AD20)=0,"",AH20/AF20)</f>
        <v>0.14492727826167182</v>
      </c>
      <c r="AK20" s="150"/>
      <c r="AL20" s="32">
        <f>IF((X20+Z20+AB20+AD20)=0,"",IF(AJ20&gt;0.19,"!",""))</f>
      </c>
      <c r="AM20" s="151">
        <f>IF((X20+Z20+AB20+AD20)=0,"",(AB20+AD20)/(X20+Z20+AB20+AD20))</f>
        <v>0.9166666666666666</v>
      </c>
      <c r="AN20" s="151"/>
      <c r="AO20" s="23"/>
      <c r="AP20" s="23"/>
      <c r="AQ20" s="36" t="s">
        <v>57</v>
      </c>
      <c r="AR20" s="147">
        <f>IF($F3=AR19,1,0)+IF($F4=AR19,1,0)+IF($F5=AR19,1,0)+IF($F6=AR19,1,0)+IF($F7=AR19,1,0)+IF($F8=AR19,1,0)+IF($F9=AR19,1,0)+IF($F10=AR19,1,0)+IF($F11=AR19,1,0)+IF($F12=AR19,1,0)+IF($F13=AR19,1,0)+IF($F14=AR19,1,0)+IF($F15=AR19,1,0)</f>
        <v>0</v>
      </c>
      <c r="AS20" s="147"/>
      <c r="AT20" s="147">
        <f>IF($F3=AT19,1,0)+IF($F4=AT19,1,0)+IF($F5=AT19,1,0)+IF($F6=AT19,1,0)+IF($F7=AT19,1,0)+IF($F8=AT19,1,0)+IF($F9=AT19,1,0)+IF($F10=AT19,1,0)+IF($F11=AT19,1,0)+IF($F12=AT19,1,0)+IF($F13=AT19,1,0)+IF($F14=AT19,1,0)+IF($F15=AT19,1,0)</f>
        <v>1</v>
      </c>
      <c r="AU20" s="147"/>
      <c r="AV20" s="147">
        <f>IF($F3=AV19,1,0)+IF($F4=AV19,1,0)+IF($F5=AV19,1,0)+IF($F6=AV19,1,0)+IF($F7=AV19,1,0)+IF($F8=AV19,1,0)+IF($F9=AV19,1,0)+IF($F10=AV19,1,0)+IF($F11=AV19,1,0)+IF($F12=AV19,1,0)+IF($F13=AV19,1,0)+IF($F14=AV19,1,0)+IF($F15=AV19,1,0)</f>
        <v>5</v>
      </c>
      <c r="AW20" s="147"/>
      <c r="AX20" s="147">
        <f>IF($F3=AX19,1,0)+IF($F4=AX19,1,0)+IF($F5=AX19,1,0)+IF($F6=AX19,1,0)+IF($F7=AX19,1,0)+IF($F8=AX19,1,0)+IF($F9=AX19,1,0)+IF($F10=AX19,1,0)+IF($F11=AX19,1,0)+IF($F12=AX19,1,0)+IF($F13=AX19,1,0)+IF($F14=AX19,1,0)+IF($F15=AX19,1,0)</f>
        <v>6</v>
      </c>
      <c r="AY20" s="147"/>
      <c r="AZ20" s="152">
        <f>IF((AR20+AT20+AV20+AX20)=0,"",(AR20*2+AT20*3+AV20*4+AX20*5)/(AR20+AT20+AV20+AX20))</f>
        <v>4.416666666666667</v>
      </c>
      <c r="BA20" s="152"/>
      <c r="BB20" s="153">
        <f>IF((AR20+AT20+AV20+AX20)=0,"",SQRT(((5-AZ20)*(5-AZ20)*AX20+(4-AZ20)*(4-AZ20)*AV20+(3-AZ20)*(3-AZ20)*AT20+(2-AZ20)*(2-AZ20)*AR20)/(AR20+AT20+AV20+AX20)))</f>
        <v>0.6400954789890506</v>
      </c>
      <c r="BC20" s="153"/>
      <c r="BD20" s="149">
        <f>IF((AR20+AT20+AV20+AX20)=0,"",BB20/AZ20)</f>
        <v>0.14492727826167182</v>
      </c>
      <c r="BE20" s="150"/>
      <c r="BF20" s="32">
        <f>IF((AR20+AT20+AV20+AX20)=0,"",IF(BD20&gt;0.19,"!",""))</f>
      </c>
      <c r="BG20" s="151">
        <f>IF((AR20+AT20+AV20+AX20)=0,"",(AV20+AX20)/(AR20+AT20+AV20+AX20))</f>
        <v>0.9166666666666666</v>
      </c>
      <c r="BH20" s="151"/>
      <c r="BI20" s="23"/>
      <c r="BJ20" s="36" t="s">
        <v>57</v>
      </c>
      <c r="BK20" s="147">
        <f>IF($F3=BK19,1,0)+IF($F4=BK19,1,0)+IF($F5=BK19,1,0)+IF($F6=BK19,1,0)+IF($F7=BK19,1,0)+IF($F8=BK19,1,0)+IF($F9=BK19,1,0)+IF($F10=BK19,1,0)+IF($F11=BK19,1,0)+IF($F12=BK19,1,0)+IF($F13=BK19,1,0)+IF($F14=BK19,1,0)+IF($F15=BK19,1,0)</f>
        <v>0</v>
      </c>
      <c r="BL20" s="147"/>
      <c r="BM20" s="147">
        <f>IF($F3=BM19,1,0)+IF($F4=BM19,1,0)+IF($F5=BM19,1,0)+IF($F6=BM19,1,0)+IF($F7=BM19,1,0)+IF($F8=BM19,1,0)+IF($F9=BM19,1,0)+IF($F10=BM19,1,0)+IF($F11=BM19,1,0)+IF($F12=BM19,1,0)+IF($F13=BM19,1,0)+IF($F14=BM19,1,0)+IF($F15=BM19,1,0)</f>
        <v>1</v>
      </c>
      <c r="BN20" s="147"/>
      <c r="BO20" s="147">
        <f>IF($F3=BO19,1,0)+IF($F4=BO19,1,0)+IF($F5=BO19,1,0)+IF($F6=BO19,1,0)+IF($F7=BO19,1,0)+IF($F8=BO19,1,0)+IF($F9=BO19,1,0)+IF($F10=BO19,1,0)+IF($F11=BO19,1,0)+IF($F12=BO19,1,0)+IF($F13=BO19,1,0)+IF($F14=BO19,1,0)+IF($F15=BO19,1,0)</f>
        <v>5</v>
      </c>
      <c r="BP20" s="147"/>
      <c r="BQ20" s="147">
        <f>IF($F3=BQ19,1,0)+IF($F4=BQ19,1,0)+IF($F5=BQ19,1,0)+IF($F6=BQ19,1,0)+IF($F7=BQ19,1,0)+IF($F8=BQ19,1,0)+IF($F9=BQ19,1,0)+IF($F10=BQ19,1,0)+IF($F11=BQ19,1,0)+IF($F12=BQ19,1,0)+IF($F13=BQ19,1,0)+IF($F14=BQ19,1,0)+IF($F15=BQ19,1,0)</f>
        <v>6</v>
      </c>
      <c r="BR20" s="147"/>
      <c r="BS20" s="152">
        <f>IF((BK20+BM20+BO20+BQ20)=0,"",(BK20*2+BM20*3+BO20*4+BQ20*5)/(BK20+BM20+BO20+BQ20))</f>
        <v>4.416666666666667</v>
      </c>
      <c r="BT20" s="152"/>
      <c r="BU20" s="153">
        <f>IF((BK20+BM20+BO20+BQ20)=0,"",SQRT(((5-BS20)*(5-BS20)*BQ20+(4-BS20)*(4-BS20)*BO20+(3-BS20)*(3-BS20)*BM20+(2-BS20)*(2-BS20)*BK20)/(BK20+BM20+BO20+BQ20)))</f>
        <v>0.6400954789890506</v>
      </c>
      <c r="BV20" s="153"/>
      <c r="BW20" s="149">
        <f>IF((BK20+BM20+BO20+BQ20)=0,"",BU20/BS20)</f>
        <v>0.14492727826167182</v>
      </c>
      <c r="BX20" s="150"/>
      <c r="BY20" s="32">
        <f>IF((BK20+BM20+BO20+BQ20)=0,"",IF(BW20&gt;0.19,"!",""))</f>
      </c>
      <c r="BZ20" s="151">
        <f>IF((BK20+BM20+BO20+BQ20)=0,"",(BO20+BQ20)/(BK20+BM20+BO20+BQ20))</f>
        <v>0.9166666666666666</v>
      </c>
      <c r="CA20" s="151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</row>
    <row r="21" spans="1:116" ht="12.75">
      <c r="A21" s="23"/>
      <c r="B21" s="23"/>
      <c r="C21" s="36" t="s">
        <v>58</v>
      </c>
      <c r="D21" s="147">
        <f>IF($S3=D19,1,0)+IF($S4=D19,1,0)+IF($S5=D19,1,0)+IF($S6=D19,1,0)+IF($S7=D19,1,0)+IF($S8=D19,1,0)+IF($S9=D19,1,0)+IF($S10=D19,1,0)+IF($S11=D19,1,0)+IF($S12=D19,1,0)+IF($S13=D19,1,0)+IF($S14=D19,1,0)+IF($S15=D19,1,0)</f>
        <v>0</v>
      </c>
      <c r="E21" s="147"/>
      <c r="F21" s="147">
        <f>IF($S3=F19,1,0)+IF($S4=F19,1,0)+IF($S5=F19,1,0)+IF($S6=F19,1,0)+IF($S7=F19,1,0)+IF($S8=F19,1,0)+IF($S9=F19,1,0)+IF($S10=F19,1,0)+IF($S11=F19,1,0)+IF($S12=F19,1,0)+IF($S13=F19,1,0)+IF($S14=F19,1,0)+IF($S15=F19,1,0)</f>
        <v>5</v>
      </c>
      <c r="G21" s="147"/>
      <c r="H21" s="147">
        <f>IF($S3=H19,1,0)+IF($S4=H19,1,0)+IF($S5=H19,1,0)+IF($S6=H19,1,0)+IF($S7=H19,1,0)+IF($S8=H19,1,0)+IF($S9=H19,1,0)+IF($S10=H19,1,0)+IF($S11=H19,1,0)+IF($S12=H19,1,0)+IF($S13=H19,1,0)+IF($S14=H19,1,0)+IF($S15=H19,1,0)</f>
        <v>2</v>
      </c>
      <c r="I21" s="147"/>
      <c r="J21" s="147">
        <f>IF($S3=J19,1,0)+IF($S4=J19,1,0)+IF($S5=J19,1,0)+IF($S6=J19,1,0)+IF($S7=J19,1,0)+IF($S8=J19,1,0)+IF($S9=J19,1,0)+IF($S10=J19,1,0)+IF($S11=J19,1,0)+IF($S12=J19,1,0)+IF($S13=J19,1,0)+IF($S14=J19,1,0)+IF($S15=J19,1,0)</f>
        <v>3</v>
      </c>
      <c r="K21" s="147"/>
      <c r="L21" s="152">
        <f>IF((D21+F21+H21+J21)=0,"",(D21*2+F21*3+H21*4+J21*5)/(D21+F21+H21+J21))</f>
        <v>3.8</v>
      </c>
      <c r="M21" s="152"/>
      <c r="N21" s="153">
        <f>IF((D21+F21+H21+J21)=0,"",SQRT(((5-L21)*(5-L21)*J21+(4-L21)*(4-L21)*H21+(3-L21)*(3-L21)*F21+(2-L21)*(2-L21)*D21)/(D21+F21+H21+J21)))</f>
        <v>0.8717797887081347</v>
      </c>
      <c r="O21" s="153"/>
      <c r="P21" s="149">
        <f>IF((D21+F21+H21+J21)=0,"",N21/L21)</f>
        <v>0.22941573387056177</v>
      </c>
      <c r="Q21" s="150"/>
      <c r="R21" s="32" t="str">
        <f>IF((D21+F21+H21+J21)=0,"",IF(P21&gt;0.19,"!",""))</f>
        <v>!</v>
      </c>
      <c r="S21" s="151">
        <f>IF((D21+F21+H21+J21)=0,"",(H21+J21)/(D21+F21+H21+J21))</f>
        <v>0.5</v>
      </c>
      <c r="T21" s="151"/>
      <c r="U21" s="23"/>
      <c r="V21" s="23"/>
      <c r="W21" s="36" t="s">
        <v>58</v>
      </c>
      <c r="X21" s="147">
        <f>IF($S3=X19,1,0)+IF($S4=X19,1,0)+IF($S5=X19,1,0)+IF($S6=X19,1,0)+IF($S7=X19,1,0)+IF($S8=X19,1,0)+IF($S9=X19,1,0)+IF($S10=X19,1,0)+IF($S11=X19,1,0)+IF($S12=X19,1,0)+IF($S13=X19,1,0)+IF($S14=X19,1,0)+IF($S15=X19,1,0)</f>
        <v>0</v>
      </c>
      <c r="Y21" s="147"/>
      <c r="Z21" s="147">
        <f>IF($S3=Z19,1,0)+IF($S4=Z19,1,0)+IF($S5=Z19,1,0)+IF($S6=Z19,1,0)+IF($S7=Z19,1,0)+IF($S8=Z19,1,0)+IF($S9=Z19,1,0)+IF($S10=Z19,1,0)+IF($S11=Z19,1,0)+IF($S12=Z19,1,0)+IF($S13=Z19,1,0)+IF($S14=Z19,1,0)+IF($S15=Z19,1,0)</f>
        <v>5</v>
      </c>
      <c r="AA21" s="147"/>
      <c r="AB21" s="147">
        <f>IF($S3=AB19,1,0)+IF($S4=AB19,1,0)+IF($S5=AB19,1,0)+IF($S6=AB19,1,0)+IF($S7=AB19,1,0)+IF($S8=AB19,1,0)+IF($S9=AB19,1,0)+IF($S10=AB19,1,0)+IF($S11=AB19,1,0)+IF($S12=AB19,1,0)+IF($S13=AB19,1,0)+IF($S14=AB19,1,0)+IF($S15=AB19,1,0)</f>
        <v>2</v>
      </c>
      <c r="AC21" s="147"/>
      <c r="AD21" s="147">
        <f>IF($S3=AD19,1,0)+IF($S4=AD19,1,0)+IF($S5=AD19,1,0)+IF($S6=AD19,1,0)+IF($S7=AD19,1,0)+IF($S8=AD19,1,0)+IF($S9=AD19,1,0)+IF($S10=AD19,1,0)+IF($S11=AD19,1,0)+IF($S12=AD19,1,0)+IF($S13=AD19,1,0)+IF($S14=AD19,1,0)+IF($S15=AD19,1,0)</f>
        <v>3</v>
      </c>
      <c r="AE21" s="147"/>
      <c r="AF21" s="152">
        <f>IF((X21+Z21+AB21+AD21)=0,"",(X21*2+Z21*3+AB21*4+AD21*5)/(X21+Z21+AB21+AD21))</f>
        <v>3.8</v>
      </c>
      <c r="AG21" s="152"/>
      <c r="AH21" s="153">
        <f>IF((X21+Z21+AB21+AD21)=0,"",SQRT(((5-AF21)*(5-AF21)*AD21+(4-AF21)*(4-AF21)*AB21+(3-AF21)*(3-AF21)*Z21+(2-AF21)*(2-AF21)*X21)/(X21+Z21+AB21+AD21)))</f>
        <v>0.8717797887081347</v>
      </c>
      <c r="AI21" s="153"/>
      <c r="AJ21" s="149">
        <f>IF((X21+Z21+AB21+AD21)=0,"",AH21/AF21)</f>
        <v>0.22941573387056177</v>
      </c>
      <c r="AK21" s="150"/>
      <c r="AL21" s="32" t="str">
        <f>IF((X21+Z21+AB21+AD21)=0,"",IF(AJ21&gt;0.19,"!",""))</f>
        <v>!</v>
      </c>
      <c r="AM21" s="151">
        <f>IF((X21+Z21+AB21+AD21)=0,"",(AB21+AD21)/(X21+Z21+AB21+AD21))</f>
        <v>0.5</v>
      </c>
      <c r="AN21" s="151"/>
      <c r="AO21" s="23"/>
      <c r="AP21" s="23"/>
      <c r="AQ21" s="36" t="s">
        <v>58</v>
      </c>
      <c r="AR21" s="147">
        <f>IF($S3=AR19,1,0)+IF($S4=AR19,1,0)+IF($S5=AR19,1,0)+IF($S6=AR19,1,0)+IF($S7=AR19,1,0)+IF($S8=AR19,1,0)+IF($S9=AR19,1,0)+IF($S10=AR19,1,0)+IF($S11=AR19,1,0)+IF($S12=AR19,1,0)+IF($S13=AR19,1,0)+IF($S14=AR19,1,0)+IF($S15=AR19,1,0)</f>
        <v>0</v>
      </c>
      <c r="AS21" s="147"/>
      <c r="AT21" s="147">
        <f>IF($S3=AT19,1,0)+IF($S4=AT19,1,0)+IF($S5=AT19,1,0)+IF($S6=AT19,1,0)+IF($S7=AT19,1,0)+IF($S8=AT19,1,0)+IF($S9=AT19,1,0)+IF($S10=AT19,1,0)+IF($S11=AT19,1,0)+IF($S12=AT19,1,0)+IF($S13=AT19,1,0)+IF($S14=AT19,1,0)+IF($S15=AT19,1,0)</f>
        <v>5</v>
      </c>
      <c r="AU21" s="147"/>
      <c r="AV21" s="147">
        <f>IF($S3=AV19,1,0)+IF($S4=AV19,1,0)+IF($S5=AV19,1,0)+IF($S6=AV19,1,0)+IF($S7=AV19,1,0)+IF($S8=AV19,1,0)+IF($S9=AV19,1,0)+IF($S10=AV19,1,0)+IF($S11=AV19,1,0)+IF($S12=AV19,1,0)+IF($S13=AV19,1,0)+IF($S14=AV19,1,0)+IF($S15=AV19,1,0)</f>
        <v>2</v>
      </c>
      <c r="AW21" s="147"/>
      <c r="AX21" s="147">
        <f>IF($S3=AX19,1,0)+IF($S4=AX19,1,0)+IF($S5=AX19,1,0)+IF($S6=AX19,1,0)+IF($S7=AX19,1,0)+IF($S8=AX19,1,0)+IF($S9=AX19,1,0)+IF($S10=AX19,1,0)+IF($S11=AX19,1,0)+IF($S12=AX19,1,0)+IF($S13=AX19,1,0)+IF($S14=AX19,1,0)+IF($S15=AX19,1,0)</f>
        <v>3</v>
      </c>
      <c r="AY21" s="147"/>
      <c r="AZ21" s="152">
        <f>IF((AR21+AT21+AV21+AX21)=0,"",(AR21*2+AT21*3+AV21*4+AX21*5)/(AR21+AT21+AV21+AX21))</f>
        <v>3.8</v>
      </c>
      <c r="BA21" s="152"/>
      <c r="BB21" s="153">
        <f>IF((AR21+AT21+AV21+AX21)=0,"",SQRT(((5-AZ21)*(5-AZ21)*AX21+(4-AZ21)*(4-AZ21)*AV21+(3-AZ21)*(3-AZ21)*AT21+(2-AZ21)*(2-AZ21)*AR21)/(AR21+AT21+AV21+AX21)))</f>
        <v>0.8717797887081347</v>
      </c>
      <c r="BC21" s="153"/>
      <c r="BD21" s="149">
        <f>IF((AR21+AT21+AV21+AX21)=0,"",BB21/AZ21)</f>
        <v>0.22941573387056177</v>
      </c>
      <c r="BE21" s="150"/>
      <c r="BF21" s="32" t="str">
        <f>IF((AR21+AT21+AV21+AX21)=0,"",IF(BD21&gt;0.19,"!",""))</f>
        <v>!</v>
      </c>
      <c r="BG21" s="151">
        <f>IF((AR21+AT21+AV21+AX21)=0,"",(AV21+AX21)/(AR21+AT21+AV21+AX21))</f>
        <v>0.5</v>
      </c>
      <c r="BH21" s="151"/>
      <c r="BI21" s="23"/>
      <c r="BJ21" s="36" t="s">
        <v>58</v>
      </c>
      <c r="BK21" s="147">
        <f>IF($S3=BK19,1,0)+IF($S4=BK19,1,0)+IF($S5=BK19,1,0)+IF($S6=BK19,1,0)+IF($S7=BK19,1,0)+IF($S8=BK19,1,0)+IF($S9=BK19,1,0)+IF($S10=BK19,1,0)+IF($S11=BK19,1,0)+IF($S12=BK19,1,0)+IF($S13=BK19,1,0)+IF($S14=BK19,1,0)+IF($S15=BK19,1,0)</f>
        <v>0</v>
      </c>
      <c r="BL21" s="147"/>
      <c r="BM21" s="147">
        <f>IF($S3=BM19,1,0)+IF($S4=BM19,1,0)+IF($S5=BM19,1,0)+IF($S6=BM19,1,0)+IF($S7=BM19,1,0)+IF($S8=BM19,1,0)+IF($S9=BM19,1,0)+IF($S10=BM19,1,0)+IF($S11=BM19,1,0)+IF($S12=BM19,1,0)+IF($S13=BM19,1,0)+IF($S14=BM19,1,0)+IF($S15=BM19,1,0)</f>
        <v>5</v>
      </c>
      <c r="BN21" s="147"/>
      <c r="BO21" s="147">
        <f>IF($S3=BO19,1,0)+IF($S4=BO19,1,0)+IF($S5=BO19,1,0)+IF($S6=BO19,1,0)+IF($S7=BO19,1,0)+IF($S8=BO19,1,0)+IF($S9=BO19,1,0)+IF($S10=BO19,1,0)+IF($S11=BO19,1,0)+IF($S12=BO19,1,0)+IF($S13=BO19,1,0)+IF($S14=BO19,1,0)+IF($S15=BO19,1,0)</f>
        <v>2</v>
      </c>
      <c r="BP21" s="147"/>
      <c r="BQ21" s="147">
        <f>IF($S3=BQ19,1,0)+IF($S4=BQ19,1,0)+IF($S5=BQ19,1,0)+IF($S6=BQ19,1,0)+IF($S7=BQ19,1,0)+IF($S8=BQ19,1,0)+IF($S9=BQ19,1,0)+IF($S10=BQ19,1,0)+IF($S11=BQ19,1,0)+IF($S12=BQ19,1,0)+IF($S13=BQ19,1,0)+IF($S14=BQ19,1,0)+IF($S15=BQ19,1,0)</f>
        <v>3</v>
      </c>
      <c r="BR21" s="147"/>
      <c r="BS21" s="152">
        <f>IF((BK21+BM21+BO21+BQ21)=0,"",(BK21*2+BM21*3+BO21*4+BQ21*5)/(BK21+BM21+BO21+BQ21))</f>
        <v>3.8</v>
      </c>
      <c r="BT21" s="152"/>
      <c r="BU21" s="153">
        <f>IF((BK21+BM21+BO21+BQ21)=0,"",SQRT(((5-BS21)*(5-BS21)*BQ21+(4-BS21)*(4-BS21)*BO21+(3-BS21)*(3-BS21)*BM21+(2-BS21)*(2-BS21)*BK21)/(BK21+BM21+BO21+BQ21)))</f>
        <v>0.8717797887081347</v>
      </c>
      <c r="BV21" s="153"/>
      <c r="BW21" s="149">
        <f>IF((BK21+BM21+BO21+BQ21)=0,"",BU21/BS21)</f>
        <v>0.22941573387056177</v>
      </c>
      <c r="BX21" s="150"/>
      <c r="BY21" s="32" t="str">
        <f>IF((BK21+BM21+BO21+BQ21)=0,"",IF(BW21&gt;0.19,"!",""))</f>
        <v>!</v>
      </c>
      <c r="BZ21" s="151">
        <f>IF((BK21+BM21+BO21+BQ21)=0,"",(BO21+BQ21)/(BK21+BM21+BO21+BQ21))</f>
        <v>0.5</v>
      </c>
      <c r="CA21" s="151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</row>
    <row r="22" spans="1:116" ht="12.75">
      <c r="A22" s="23"/>
      <c r="B22" s="23"/>
      <c r="C22" s="37"/>
      <c r="D22" s="124">
        <f>IF(L21="","",IF(D21-D20=0,0,IF(D21-D20&gt;0,1,2)))</f>
        <v>0</v>
      </c>
      <c r="E22" s="124"/>
      <c r="F22" s="124">
        <f>IF(L21="","",IF(F21-F20=0,0,IF(F21-F20&gt;0,1,2)))</f>
        <v>1</v>
      </c>
      <c r="G22" s="124"/>
      <c r="H22" s="124">
        <f>IF(L21="","",IF(H21-H20=0,0,IF(H21-H20&gt;0,1,2)))</f>
        <v>2</v>
      </c>
      <c r="I22" s="124"/>
      <c r="J22" s="124">
        <f>IF(L21="","",IF(J21-J20=0,0,IF(J21-J20&gt;0,1,2)))</f>
        <v>2</v>
      </c>
      <c r="K22" s="124"/>
      <c r="L22" s="165" t="str">
        <f>IF(OR(L20="",L21=""),"",IF((L21-L20)&gt;0,"☺",(IF((L21-L20)&lt;0,"▼",""))))</f>
        <v>▼</v>
      </c>
      <c r="M22" s="165"/>
      <c r="N22" s="127">
        <f>IF(AND(L20="",L21=""),"",IF(AND(F22=1,J22=2),2,IF(OR(AND(H22=1,J22=2),AND(H22=0,J22=2),AND(F22=2,J22=2),AND(F22=0,J22=2)),3,IF(OR(AND(F22=1,H22=2),AND(F22=1,H22=2,J22=1)),1,""))))</f>
        <v>2</v>
      </c>
      <c r="O22" s="127"/>
      <c r="P22" s="166"/>
      <c r="Q22" s="166"/>
      <c r="R22" s="34"/>
      <c r="S22" s="165" t="str">
        <f>IF(OR(S20="",S21=""),"",IF((S21-S20)&gt;0,"☺",(IF((S21-S20)&lt;0,"▼",""))))</f>
        <v>▼</v>
      </c>
      <c r="T22" s="165"/>
      <c r="U22" s="23"/>
      <c r="V22" s="23"/>
      <c r="W22" s="36" t="s">
        <v>59</v>
      </c>
      <c r="X22" s="147">
        <f>IF($AL3=X19,1,0)+IF($AL4=X19,1,0)+IF($AL5=X19,1,0)+IF($AL6=X19,1,0)+IF($AL7=X19,1,0)+IF($AL8=X19,1,0)+IF($AL9=X19,1,0)+IF($AL10=X19,1,0)+IF($AL11=X19,1,0)+IF($AL12=X19,1,0)+IF($AL13=X19,1,0)+IF($AL14=X19,1,0)+IF($AL15=X19,1,0)</f>
        <v>1</v>
      </c>
      <c r="Y22" s="147"/>
      <c r="Z22" s="147">
        <f>IF($AL3=Z19,1,0)+IF($AL4=Z19,1,0)+IF($AL5=Z19,1,0)+IF($AL6=Z19,1,0)+IF($AL7=Z19,1,0)+IF($AL8=Z19,1,0)+IF($AL9=Z19,1,0)+IF($AL10=Z19,1,0)+IF($AL11=Z19,1,0)+IF($AL12=Z19,1,0)+IF($AL13=Z19,1,0)+IF($AL14=Z19,1,0)+IF($AL15=Z19,1,0)</f>
        <v>2</v>
      </c>
      <c r="AA22" s="147"/>
      <c r="AB22" s="147">
        <f>IF($AL3=AB19,1,0)+IF($AL4=AB19,1,0)+IF($AL5=AB19,1,0)+IF($AL6=AB19,1,0)+IF($AL7=AB19,1,0)+IF($AL8=AB19,1,0)+IF($AL9=AB19,1,0)+IF($AL10=AB19,1,0)+IF($AL11=AB19,1,0)+IF($AL12=AB19,1,0)+IF($AL13=AB19,1,0)+IF($AL14=AB19,1,0)+IF($AL15=AB19,1,0)</f>
        <v>4</v>
      </c>
      <c r="AC22" s="147"/>
      <c r="AD22" s="147">
        <f>IF($AL3=AD19,1,0)+IF($AL4=AD19,1,0)+IF($AL5=AD19,1,0)+IF($AL6=AD19,1,0)+IF($AL7=AD19,1,0)+IF($AL8=AD19,1,0)+IF($AL9=AD19,1,0)+IF($AL10=AD19,1,0)+IF($AL11=AD19,1,0)+IF($AL12=AD19,1,0)+IF($AL13=AD19,1,0)+IF($AL14=AD19,1,0)+IF($AL15=AD19,1,0)</f>
        <v>3</v>
      </c>
      <c r="AE22" s="147"/>
      <c r="AF22" s="152">
        <f>IF((X22+Z22+AB22+AD22)=0,"",(X22*2+Z22*3+AB22*4+AD22*5)/(X22+Z22+AB22+AD22))</f>
        <v>3.9</v>
      </c>
      <c r="AG22" s="152"/>
      <c r="AH22" s="153">
        <f>IF((X22+Z22+AB22+AD22)=0,"",SQRT(((5-AF22)*(5-AF22)*AD22+(4-AF22)*(4-AF22)*AB22+(3-AF22)*(3-AF22)*Z22+(2-AF22)*(2-AF22)*X22)/(X22+Z22+AB22+AD22)))</f>
        <v>0.9433981132056604</v>
      </c>
      <c r="AI22" s="153"/>
      <c r="AJ22" s="149">
        <f>IF((X22+Z22+AB22+AD22)=0,"",AH22/AF22)</f>
        <v>0.2418969521040155</v>
      </c>
      <c r="AK22" s="150"/>
      <c r="AL22" s="32" t="str">
        <f>IF((X22+Z22+AB22+AD22)=0,"",IF(AJ22&gt;0.19,"!",""))</f>
        <v>!</v>
      </c>
      <c r="AM22" s="151">
        <f>IF((X22+Z22+AB22+AD22)=0,"",(AB22+AD22)/(X22+Z22+AB22+AD22))</f>
        <v>0.7</v>
      </c>
      <c r="AN22" s="151"/>
      <c r="AO22" s="23"/>
      <c r="AP22" s="23"/>
      <c r="AQ22" s="36" t="s">
        <v>59</v>
      </c>
      <c r="AR22" s="147">
        <f>IF($AL3=AR19,1,0)+IF($AL4=AR19,1,0)+IF($AL5=AR19,1,0)+IF($AL6=AR19,1,0)+IF($AL7=AR19,1,0)+IF($AL8=AR19,1,0)+IF($AL9=AR19,1,0)+IF($AL10=AR19,1,0)+IF($AL11=AR19,1,0)+IF($AL12=AR19,1,0)+IF($AL13=AR19,1,0)+IF($AL14=AR19,1,0)+IF($AL15=AR19,1,0)</f>
        <v>1</v>
      </c>
      <c r="AS22" s="147"/>
      <c r="AT22" s="147">
        <f>IF($AL3=AT19,1,0)+IF($AL4=AT19,1,0)+IF($AL5=AT19,1,0)+IF($AL6=AT19,1,0)+IF($AL7=AT19,1,0)+IF($AL8=AT19,1,0)+IF($AL9=AT19,1,0)+IF($AL10=AT19,1,0)+IF($AL11=AT19,1,0)+IF($AL12=AT19,1,0)+IF($AL13=AT19,1,0)+IF($AL14=AT19,1,0)+IF($AL15=AT19,1,0)</f>
        <v>2</v>
      </c>
      <c r="AU22" s="147"/>
      <c r="AV22" s="147">
        <f>IF($AL3=AV19,1,0)+IF($AL4=AV19,1,0)+IF($AL5=AV19,1,0)+IF($AL6=AV19,1,0)+IF($AL7=AV19,1,0)+IF($AL8=AV19,1,0)+IF($AL9=AV19,1,0)+IF($AL10=AV19,1,0)+IF($AL11=AV19,1,0)+IF($AL12=AV19,1,0)+IF($AL13=AV19,1,0)+IF($AL14=AV19,1,0)+IF($AL15=AV19,1,0)</f>
        <v>4</v>
      </c>
      <c r="AW22" s="147"/>
      <c r="AX22" s="147">
        <f>IF($AL3=AX19,1,0)+IF($AL4=AX19,1,0)+IF($AL5=AX19,1,0)+IF($AL6=AX19,1,0)+IF($AL7=AX19,1,0)+IF($AL8=AX19,1,0)+IF($AL9=AX19,1,0)+IF($AL10=AX19,1,0)+IF($AL11=AX19,1,0)+IF($AL12=AX19,1,0)+IF($AL13=AX19,1,0)+IF($AL14=AX19,1,0)+IF($AL15=AX19,1,0)</f>
        <v>3</v>
      </c>
      <c r="AY22" s="147"/>
      <c r="AZ22" s="152">
        <f>IF((AR22+AT22+AV22+AX22)=0,"",(AR22*2+AT22*3+AV22*4+AX22*5)/(AR22+AT22+AV22+AX22))</f>
        <v>3.9</v>
      </c>
      <c r="BA22" s="152"/>
      <c r="BB22" s="153">
        <f>IF((AR22+AT22+AV22+AX22)=0,"",SQRT(((5-AZ22)*(5-AZ22)*AX22+(4-AZ22)*(4-AZ22)*AV22+(3-AZ22)*(3-AZ22)*AT22+(2-AZ22)*(2-AZ22)*AR22)/(AR22+AT22+AV22+AX22)))</f>
        <v>0.9433981132056604</v>
      </c>
      <c r="BC22" s="153"/>
      <c r="BD22" s="149">
        <f>IF((AR22+AT22+AV22+AX22)=0,"",BB22/AZ22)</f>
        <v>0.2418969521040155</v>
      </c>
      <c r="BE22" s="150"/>
      <c r="BF22" s="32" t="str">
        <f>IF((AR22+AT22+AV22+AX22)=0,"",IF(BD22&gt;0.19,"!",""))</f>
        <v>!</v>
      </c>
      <c r="BG22" s="151">
        <f>IF((AR22+AT22+AV22+AX22)=0,"",(AV22+AX22)/(AR22+AT22+AV22+AX22))</f>
        <v>0.7</v>
      </c>
      <c r="BH22" s="151"/>
      <c r="BI22" s="23"/>
      <c r="BJ22" s="36" t="s">
        <v>59</v>
      </c>
      <c r="BK22" s="147">
        <f>IF($AL3=BK19,1,0)+IF($AL4=BK19,1,0)+IF($AL5=BK19,1,0)+IF($AL6=BK19,1,0)+IF($AL7=BK19,1,0)+IF($AL8=BK19,1,0)+IF($AL9=BK19,1,0)+IF($AL10=BK19,1,0)+IF($AL11=BK19,1,0)+IF($AL12=BK19,1,0)+IF($AL13=BK19,1,0)+IF($AL14=BK19,1,0)+IF($AL15=BK19,1,0)</f>
        <v>1</v>
      </c>
      <c r="BL22" s="147"/>
      <c r="BM22" s="147">
        <f>IF($AL3=BM19,1,0)+IF($AL4=BM19,1,0)+IF($AL5=BM19,1,0)+IF($AL6=BM19,1,0)+IF($AL7=BM19,1,0)+IF($AL8=BM19,1,0)+IF($AL9=BM19,1,0)+IF($AL10=BM19,1,0)+IF($AL11=BM19,1,0)+IF($AL12=BM19,1,0)+IF($AL13=BM19,1,0)+IF($AL14=BM19,1,0)+IF($AL15=BM19,1,0)</f>
        <v>2</v>
      </c>
      <c r="BN22" s="147"/>
      <c r="BO22" s="147">
        <f>IF($AL3=BO19,1,0)+IF($AL4=BO19,1,0)+IF($AL5=BO19,1,0)+IF($AL6=BO19,1,0)+IF($AL7=BO19,1,0)+IF($AL8=BO19,1,0)+IF($AL9=BO19,1,0)+IF($AL10=BO19,1,0)+IF($AL11=BO19,1,0)+IF($AL12=BO19,1,0)+IF($AL13=BO19,1,0)+IF($AL14=BO19,1,0)+IF($AL15=BO19,1,0)</f>
        <v>4</v>
      </c>
      <c r="BP22" s="147"/>
      <c r="BQ22" s="147">
        <f>IF($AL3=BQ19,1,0)+IF($AL4=BQ19,1,0)+IF($AL5=BQ19,1,0)+IF($AL6=BQ19,1,0)+IF($AL7=BQ19,1,0)+IF($AL8=BQ19,1,0)+IF($AL9=BQ19,1,0)+IF($AL10=BQ19,1,0)+IF($AL11=BQ19,1,0)+IF($AL12=BQ19,1,0)+IF($AL13=BQ19,1,0)+IF($AL14=BQ19,1,0)+IF($AL15=BQ19,1,0)</f>
        <v>3</v>
      </c>
      <c r="BR22" s="147"/>
      <c r="BS22" s="152">
        <f>IF((BK22+BM22+BO22+BQ22)=0,"",(BK22*2+BM22*3+BO22*4+BQ22*5)/(BK22+BM22+BO22+BQ22))</f>
        <v>3.9</v>
      </c>
      <c r="BT22" s="152"/>
      <c r="BU22" s="153">
        <f>IF((BK22+BM22+BO22+BQ22)=0,"",SQRT(((5-BS22)*(5-BS22)*BQ22+(4-BS22)*(4-BS22)*BO22+(3-BS22)*(3-BS22)*BM22+(2-BS22)*(2-BS22)*BK22)/(BK22+BM22+BO22+BQ22)))</f>
        <v>0.9433981132056604</v>
      </c>
      <c r="BV22" s="153"/>
      <c r="BW22" s="149">
        <f>IF((BK22+BM22+BO22+BQ22)=0,"",BU22/BS22)</f>
        <v>0.2418969521040155</v>
      </c>
      <c r="BX22" s="150"/>
      <c r="BY22" s="32" t="str">
        <f>IF((BK22+BM22+BO22+BQ22)=0,"",IF(BW22&gt;0.19,"!",""))</f>
        <v>!</v>
      </c>
      <c r="BZ22" s="151">
        <f>IF((BK22+BM22+BO22+BQ22)=0,"",(BO22+BQ22)/(BK22+BM22+BO22+BQ22))</f>
        <v>0.7</v>
      </c>
      <c r="CA22" s="151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</row>
    <row r="23" spans="1:116" ht="12.75" customHeight="1">
      <c r="A23" s="23"/>
      <c r="B23" s="23"/>
      <c r="C23" s="128" t="str">
        <f>IF(N22=1,"Наблюдается потеря мотивации у среднего звена. Рекомендуется усилить работу со слабоуспевающими ученикам.",IF(N22=2,"Наблюдается потеря интереса и равномерное снижение знаний по всем слоям класса. Рекомендуется проявить индивидуальный подход к ученикам.",IF(N22=3,"Наблюдается потеря интереса к предмету со стороны сильных учеников. Рекомендуется усилить работу с мотивированными учениками.","")))</f>
        <v>Наблюдается потеря интереса и равномерное снижение знаний по всем слоям класса. Рекомендуется проявить индивидуальный подход к ученикам.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23"/>
      <c r="V23" s="23"/>
      <c r="W23" s="35"/>
      <c r="X23" s="124">
        <f>IF(AF22="","",IF(X22-X21=0,0,IF(X22-X21&gt;0,1,2)))</f>
        <v>1</v>
      </c>
      <c r="Y23" s="124"/>
      <c r="Z23" s="124">
        <f>IF(AF22="","",IF(Z22-Z21=0,0,IF(Z22-Z21&gt;0,1,2)))</f>
        <v>2</v>
      </c>
      <c r="AA23" s="124"/>
      <c r="AB23" s="124">
        <f>IF(AF22="","",IF(AB22-AB21=0,0,IF(AB22-AB21&gt;0,1,2)))</f>
        <v>1</v>
      </c>
      <c r="AC23" s="124"/>
      <c r="AD23" s="124">
        <f>IF(AF22="","",IF(AD22-AD21=0,0,IF(AD22-AD21&gt;0,1,2)))</f>
        <v>0</v>
      </c>
      <c r="AE23" s="124"/>
      <c r="AF23" s="165" t="str">
        <f>IF(OR(AF21="",AF22=""),"",IF((AF22-AF21)&gt;0,"☺",(IF((AF22-AF21)&lt;0,"▼",""))))</f>
        <v>☺</v>
      </c>
      <c r="AG23" s="165"/>
      <c r="AH23" s="127">
        <f>IF(AND(AF21="",AF22=""),"",IF(AND(Z23=1,AD23=2),2,IF(OR(AND(AB23=1,AD23=2),AND(AB23=0,AD23=2),AND(Z23=2,AD23=2),AND(Z23=0,AD23=2)),3,IF(OR(AND(Z23=1,AB23=2),AND(Z23=1,AB23=2,AD23=1)),1,""))))</f>
      </c>
      <c r="AI23" s="127"/>
      <c r="AJ23" s="166"/>
      <c r="AK23" s="166"/>
      <c r="AL23" s="34"/>
      <c r="AM23" s="165" t="str">
        <f>IF(OR(AM21="",AM22=""),"",IF((AM22-AM21)&gt;0,"☺",(IF((AM22-AM21)&lt;0,"▼",""))))</f>
        <v>☺</v>
      </c>
      <c r="AN23" s="165"/>
      <c r="AO23" s="23"/>
      <c r="AP23" s="23"/>
      <c r="AQ23" s="36" t="s">
        <v>60</v>
      </c>
      <c r="AR23" s="147">
        <f>IF($BE3=AR19,1,0)+IF($BE4=AR19,1,0)+IF($BE5=AR19,1,0)+IF($BE6=AR19,1,0)+IF($BE7=AR19,1,0)+IF($BE8=AR19,1,0)+IF($BE9=AR19,1,0)+IF($BE10=AR19,1,0)+IF($BE11=AR19,1,0)+IF($BE12=AR19,1,0)+IF($BE13=AR19,1,0)+IF($BE14=AR19,1,0)+IF($BE15=AR19,1,0)</f>
        <v>0</v>
      </c>
      <c r="AS23" s="147"/>
      <c r="AT23" s="147">
        <f>IF($BE3=AT19,1,0)+IF($BE4=AT19,1,0)+IF($BE5=AT19,1,0)+IF($BE6=AT19,1,0)+IF($BE7=AT19,1,0)+IF($BE8=AT19,1,0)+IF($BE9=AT19,1,0)+IF($BE10=AT19,1,0)+IF($BE11=AT19,1,0)+IF($BE12=AT19,1,0)+IF($BE13=AT19,1,0)+IF($BE14=AT19,1,0)+IF($BE15=AT19,1,0)</f>
        <v>3</v>
      </c>
      <c r="AU23" s="147"/>
      <c r="AV23" s="147">
        <f>IF($BE3=AV19,1,0)+IF($BE4=AV19,1,0)+IF($BE5=AV19,1,0)+IF($BE6=AV19,1,0)+IF($BE7=AV19,1,0)+IF($BE8=AV19,1,0)+IF($BE9=AV19,1,0)+IF($BE10=AV19,1,0)+IF($BE11=AV19,1,0)+IF($BE12=AV19,1,0)+IF($BE13=AV19,1,0)+IF($BE14=AV19,1,0)+IF($BE15=AV19,1,0)</f>
        <v>5</v>
      </c>
      <c r="AW23" s="147"/>
      <c r="AX23" s="147">
        <f>IF($BE3=AX19,1,0)+IF($BE4=AX19,1,0)+IF($BE5=AX19,1,0)+IF($BE6=AX19,1,0)+IF($BE7=AX19,1,0)+IF($BE8=AX19,1,0)+IF($BE9=AX19,1,0)+IF($BE10=AX19,1,0)+IF($BE11=AX19,1,0)+IF($BE12=AX19,1,0)+IF($BE13=AX19,1,0)+IF($BE14=AX19,1,0)+IF($BE15=AX19,1,0)</f>
        <v>5</v>
      </c>
      <c r="AY23" s="147"/>
      <c r="AZ23" s="152">
        <f>IF((AR23+AT23+AV23+AX23)=0,"",(AR23*2+AT23*3+AV23*4+AX23*5)/(AR23+AT23+AV23+AX23))</f>
        <v>4.153846153846154</v>
      </c>
      <c r="BA23" s="152"/>
      <c r="BB23" s="153">
        <f>IF((AR23+AT23+AV23+AX23)=0,"",SQRT(((5-AZ23)*(5-AZ23)*AX23+(4-AZ23)*(4-AZ23)*AV23+(3-AZ23)*(3-AZ23)*AT23+(2-AZ23)*(2-AZ23)*AR23)/(AR23+AT23+AV23+AX23)))</f>
        <v>0.7692307692307693</v>
      </c>
      <c r="BC23" s="153"/>
      <c r="BD23" s="149">
        <f>IF((AR23+AT23+AV23+AX23)=0,"",BB23/AZ23)</f>
        <v>0.18518518518518517</v>
      </c>
      <c r="BE23" s="150"/>
      <c r="BF23" s="32">
        <f>IF((AR23+AT23+AV23+AX23)=0,"",IF(BD23&gt;0.19,"!",""))</f>
      </c>
      <c r="BG23" s="151">
        <f>IF((AR23+AT23+AV23+AX23)=0,"",(AV23+AX23)/(AR23+AT23+AV23+AX23))</f>
        <v>0.7692307692307693</v>
      </c>
      <c r="BH23" s="151"/>
      <c r="BI23" s="23"/>
      <c r="BJ23" s="36" t="s">
        <v>60</v>
      </c>
      <c r="BK23" s="147">
        <f>IF($BE3=BK19,1,0)+IF($BE4=BK19,1,0)+IF($BE5=BK19,1,0)+IF($BE6=BK19,1,0)+IF($BE7=BK19,1,0)+IF($BE8=BK19,1,0)+IF($BE9=BK19,1,0)+IF($BE10=BK19,1,0)+IF($BE11=BK19,1,0)+IF($BE12=BK19,1,0)+IF($BE13=BK19,1,0)+IF($BE14=BK19,1,0)+IF($BE15=BK19,1,0)</f>
        <v>0</v>
      </c>
      <c r="BL23" s="147"/>
      <c r="BM23" s="147">
        <f>IF($BE3=BM19,1,0)+IF($BE4=BM19,1,0)+IF($BE5=BM19,1,0)+IF($BE6=BM19,1,0)+IF($BE7=BM19,1,0)+IF($BE8=BM19,1,0)+IF($BE9=BM19,1,0)+IF($BE10=BM19,1,0)+IF($BE11=BM19,1,0)+IF($BE12=BM19,1,0)+IF($BE13=BM19,1,0)+IF($BE14=BM19,1,0)+IF($BE15=BM19,1,0)</f>
        <v>3</v>
      </c>
      <c r="BN23" s="147"/>
      <c r="BO23" s="147">
        <f>IF($BE3=BO19,1,0)+IF($BE4=BO19,1,0)+IF($BE5=BO19,1,0)+IF($BE6=BO19,1,0)+IF($BE7=BO19,1,0)+IF($BE8=BO19,1,0)+IF($BE9=BO19,1,0)+IF($BE10=BO19,1,0)+IF($BE11=BO19,1,0)+IF($BE12=BO19,1,0)+IF($BE13=BO19,1,0)+IF($BE14=BO19,1,0)+IF($BE15=BO19,1,0)</f>
        <v>5</v>
      </c>
      <c r="BP23" s="147"/>
      <c r="BQ23" s="147">
        <f>IF($BE3=BQ19,1,0)+IF($BE4=BQ19,1,0)+IF($BE5=BQ19,1,0)+IF($BE6=BQ19,1,0)+IF($BE7=BQ19,1,0)+IF($BE8=BQ19,1,0)+IF($BE9=BQ19,1,0)+IF($BE10=BQ19,1,0)+IF($BE11=BQ19,1,0)+IF($BE12=BQ19,1,0)+IF($BE13=BQ19,1,0)+IF($BE14=BQ19,1,0)+IF($BE15=BQ19,1,0)</f>
        <v>5</v>
      </c>
      <c r="BR23" s="147"/>
      <c r="BS23" s="152">
        <f>IF((BK23+BM23+BO23+BQ23)=0,"",(BK23*2+BM23*3+BO23*4+BQ23*5)/(BK23+BM23+BO23+BQ23))</f>
        <v>4.153846153846154</v>
      </c>
      <c r="BT23" s="152"/>
      <c r="BU23" s="153">
        <f>IF((BK23+BM23+BO23+BQ23)=0,"",SQRT(((5-BS23)*(5-BS23)*BQ23+(4-BS23)*(4-BS23)*BO23+(3-BS23)*(3-BS23)*BM23+(2-BS23)*(2-BS23)*BK23)/(BK23+BM23+BO23+BQ23)))</f>
        <v>0.7692307692307693</v>
      </c>
      <c r="BV23" s="153"/>
      <c r="BW23" s="149">
        <f>IF((BK23+BM23+BO23+BQ23)=0,"",BU23/BS23)</f>
        <v>0.18518518518518517</v>
      </c>
      <c r="BX23" s="150"/>
      <c r="BY23" s="32">
        <f>IF((BK23+BM23+BO23+BQ23)=0,"",IF(BW23&gt;0.19,"!",""))</f>
      </c>
      <c r="BZ23" s="151">
        <f>IF((BK23+BM23+BO23+BQ23)=0,"",(BO23+BQ23)/(BK23+BM23+BO23+BQ23))</f>
        <v>0.7692307692307693</v>
      </c>
      <c r="CA23" s="151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</row>
    <row r="24" spans="1:116" ht="12.75">
      <c r="A24" s="23"/>
      <c r="B24" s="23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23"/>
      <c r="V24" s="23"/>
      <c r="W24" s="128">
        <f>IF(AH23=1,"Наблюдается потеря мотивации у среднего звена. Рекомендуется усилить работу со слабоуспевающими ученикам.",IF(AH23=2,"Наблюдается потеря интереса и равномерное снижение знаний по всем слоям класса. Рекомендуется проявить индивидуальный подход к ученикам.",IF(AH23=3,"Наблюдается потеря интереса к предмету со стороны сильных учеников. Рекомендуется усилить работу с мотивированными учениками.","")))</f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23"/>
      <c r="AP24" s="23"/>
      <c r="AQ24" s="23"/>
      <c r="AR24" s="124">
        <f>IF(AZ23="","",IF(AR23-AR22=0,0,IF(AR23-AR22&gt;0,1,2)))</f>
        <v>2</v>
      </c>
      <c r="AS24" s="124"/>
      <c r="AT24" s="124">
        <f>IF(AZ23="","",IF(AT23-AT22=0,0,IF(AT23-AT22&gt;0,1,2)))</f>
        <v>1</v>
      </c>
      <c r="AU24" s="124"/>
      <c r="AV24" s="124">
        <f>IF(AZ23="","",IF(AV23-AV22=0,0,IF(AV23-AV22&gt;0,1,2)))</f>
        <v>1</v>
      </c>
      <c r="AW24" s="124"/>
      <c r="AX24" s="124">
        <f>IF(AZ23="","",IF(AX23-AX22=0,0,IF(AX23-AX22&gt;0,1,2)))</f>
        <v>1</v>
      </c>
      <c r="AY24" s="124"/>
      <c r="AZ24" s="165" t="str">
        <f>IF(OR(AZ22="",AZ23=""),"",IF((AZ23-AZ22)&gt;0,"☺",(IF((AZ23-AZ22)&lt;0,"▼",""))))</f>
        <v>☺</v>
      </c>
      <c r="BA24" s="165"/>
      <c r="BB24" s="127">
        <f>IF(AND(AZ22="",AZ23=""),"",IF(AND(AT24=1,AX24=2),2,IF(OR(AND(AV24=1,AX24=2),AND(AV24=0,AX24=2),AND(AT24=2,AX24=2),AND(AT24=0,AX24=2)),3,IF(OR(AND(AT24=1,AV24=2),AND(AT24=1,AV24=2,AX24=1)),1,""))))</f>
      </c>
      <c r="BC24" s="127"/>
      <c r="BD24" s="166"/>
      <c r="BE24" s="166"/>
      <c r="BF24" s="35"/>
      <c r="BG24" s="165" t="str">
        <f>IF(OR(BG22="",BG23=""),"",IF((BG23-BG22)&gt;0,"☺",(IF((BG23-BG22)&lt;0,"▼",""))))</f>
        <v>☺</v>
      </c>
      <c r="BH24" s="165"/>
      <c r="BI24" s="23"/>
      <c r="BJ24" s="36" t="s">
        <v>61</v>
      </c>
      <c r="BK24" s="147">
        <f>IF($BW3=BK19,1,0)+IF($BW4=BK19,1,0)+IF($BW5=BK19,1,0)+IF($BW6=BK19,1,0)+IF($BW7=BK19,1,0)+IF($BW8=BK19,1,0)+IF($BW9=BK19,1,0)+IF($BW10=BK19,1,0)+IF($BW11=BK19,1,0)+IF($BW12=BK19,1,0)+IF($BW13=BK19,1,0)+IF($BW14=BK19,1,0)+IF($BW15=BK19,1,0)</f>
        <v>0</v>
      </c>
      <c r="BL24" s="147"/>
      <c r="BM24" s="147">
        <f>IF($BW3=BM19,1,0)+IF($BW4=BM19,1,0)+IF($BW5=BM19,1,0)+IF($BW6=BM19,1,0)+IF($BW7=BM19,1,0)+IF($BW8=BM19,1,0)+IF($BW9=BM19,1,0)+IF($BW10=BM19,1,0)+IF($BW11=BM19,1,0)+IF($BW12=BM19,1,0)+IF($BW13=BM19,1,0)+IF($BW14=BM19,1,0)+IF($BW15=BM19,1,0)</f>
        <v>0</v>
      </c>
      <c r="BN24" s="147"/>
      <c r="BO24" s="147">
        <f>IF($BW3=BO19,1,0)+IF($BW4=BO19,1,0)+IF($BW5=BO19,1,0)+IF($BW6=BO19,1,0)+IF($BW7=BO19,1,0)+IF($BW8=BO19,1,0)+IF($BW9=BO19,1,0)+IF($BW10=BO19,1,0)+IF($BW11=BO19,1,0)+IF($BW12=BO19,1,0)+IF($BW13=BO19,1,0)+IF($BW14=BO19,1,0)+IF($BW15=BO19,1,0)</f>
        <v>0</v>
      </c>
      <c r="BP24" s="147"/>
      <c r="BQ24" s="147">
        <f>IF($BW3=BQ19,1,0)+IF($BW4=BQ19,1,0)+IF($BW5=BQ19,1,0)+IF($BW6=BQ19,1,0)+IF($BW7=BQ19,1,0)+IF($BW8=BQ19,1,0)+IF($BW9=BQ19,1,0)+IF($BW10=BQ19,1,0)+IF($BW11=BQ19,1,0)+IF($BW12=BQ19,1,0)+IF($BW13=BQ19,1,0)+IF($BW14=BQ19,1,0)+IF($BW15=BQ19,1,0)</f>
        <v>0</v>
      </c>
      <c r="BR24" s="147"/>
      <c r="BS24" s="152">
        <f>IF((BK24+BM24+BO24+BQ24)=0,"",(BK24*2+BM24*3+BO24*4+BQ24*5)/(BK24+BM24+BO24+BQ24))</f>
      </c>
      <c r="BT24" s="152"/>
      <c r="BU24" s="153">
        <f>IF((BK24+BM24+BO24+BQ24)=0,"",SQRT(((5-BS24)*(5-BS24)*BQ24+(4-BS24)*(4-BS24)*BO24+(3-BS24)*(3-BS24)*BM24+(2-BS24)*(2-BS24)*BK24)/(BK24+BM24+BO24+BQ24)))</f>
      </c>
      <c r="BV24" s="153"/>
      <c r="BW24" s="149">
        <f>IF((BK24+BM24+BO24+BQ24)=0,"",BU24/BS24)</f>
      </c>
      <c r="BX24" s="150"/>
      <c r="BY24" s="32">
        <f>IF((BK24+BM24+BO24+BQ24)=0,"",IF(BW24&gt;0.19,"!",""))</f>
      </c>
      <c r="BZ24" s="151">
        <f>IF((BK24+BM24+BO24+BQ24)=0,"",(BO24+BQ24)/(BK24+BM24+BO24+BQ24))</f>
      </c>
      <c r="CA24" s="151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</row>
    <row r="25" spans="1:116" ht="12.75" customHeight="1">
      <c r="A25" s="23"/>
      <c r="B25" s="2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23"/>
      <c r="V25" s="23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23"/>
      <c r="AP25" s="23"/>
      <c r="AQ25" s="128">
        <f>IF(BB24=1,"Наблюдается потеря мотивации у среднего звена. Рекомендуется усилить работу со слабоуспевающими ученикам.",IF(BB24=2,"Наблюдается потеря интереса и равномерное снижение знаний по всем слоям класса. Рекомендуется проявить индивидуальный подход к ученикам.",IF(BB24=3,"Наблюдается потеря интереса к предмету со стороны сильных учеников. Рекомендуется усилить работу с мотивированными учениками.","")))</f>
      </c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23"/>
      <c r="BJ25" s="23"/>
      <c r="BK25" s="124">
        <f>IF(BS24="","",IF(BK24-BK23=0,0,IF(BK24-BK23&gt;0,1,2)))</f>
      </c>
      <c r="BL25" s="124"/>
      <c r="BM25" s="124">
        <f>IF(BS24="","",IF(BM24-BM23=0,0,IF(BM24-BM23&gt;0,1,2)))</f>
      </c>
      <c r="BN25" s="124"/>
      <c r="BO25" s="124">
        <f>IF(BS24="","",IF(BO24-BO23=0,0,IF(BO24-BO23&gt;0,1,2)))</f>
      </c>
      <c r="BP25" s="124"/>
      <c r="BQ25" s="124">
        <f>IF(BS24="","",IF(BQ24-BQ23=0,0,IF(BQ24-BQ23&gt;0,1,2)))</f>
      </c>
      <c r="BR25" s="124"/>
      <c r="BS25" s="165">
        <f>IF(OR(BS23="",BS24=""),"",IF((BS24-BS23)&gt;0,"☺",(IF((BS24-BS23)&lt;0,"▼",""))))</f>
      </c>
      <c r="BT25" s="165"/>
      <c r="BU25" s="127">
        <f>IF(AND(BS23="",BS24=""),"",IF(AND(BM25=1,BQ25=2),2,IF(OR(AND(BO25=1,BQ25=2),AND(BO25=0,BQ25=2),AND(BM25=2,BQ25=2),AND(BM25=0,BQ25=2)),3,IF(OR(AND(BM25=1,BO25=2),AND(BM25=1,BO25=2,BQ25=1)),1,""))))</f>
      </c>
      <c r="BV25" s="127"/>
      <c r="BW25" s="166"/>
      <c r="BX25" s="166"/>
      <c r="BY25" s="35"/>
      <c r="BZ25" s="165">
        <f>IF(OR(BZ23="",BZ24=""),"",IF((BZ24-BZ23)&gt;0,"☺",(IF((BZ24-BZ23)&lt;0,"▼",""))))</f>
      </c>
      <c r="CA25" s="165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</row>
    <row r="26" spans="1:116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23"/>
      <c r="AP26" s="23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23"/>
      <c r="BJ26" s="128">
        <f>IF(BU25=1,"Наблюдается потеря мотивации у среднего звена. Рекомендуется усилить работу со слабоуспевающими ученикам.",IF(BU25=2,"Наблюдается потеря интереса и равномерное снижение знаний по всем слоям класса. Рекомендуется проявить индивидуальный подход к ученикам.",IF(BU25=3,"Наблюдается потеря интереса к предмету со стороны сильных учеников. Рекомендуется усилить работу с мотивированными учениками.","")))</f>
      </c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</row>
    <row r="27" spans="1:116" ht="12.75">
      <c r="A27" s="23"/>
      <c r="B27" s="23"/>
      <c r="C27" s="34"/>
      <c r="D27" s="129" t="s">
        <v>50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23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</row>
    <row r="28" spans="1:116" ht="12.75">
      <c r="A28" s="23"/>
      <c r="B28" s="23"/>
      <c r="C28" s="35"/>
      <c r="D28" s="129">
        <v>2</v>
      </c>
      <c r="E28" s="129"/>
      <c r="F28" s="129">
        <v>3</v>
      </c>
      <c r="G28" s="129"/>
      <c r="H28" s="129">
        <v>4</v>
      </c>
      <c r="I28" s="129"/>
      <c r="J28" s="129">
        <v>5</v>
      </c>
      <c r="K28" s="129"/>
      <c r="L28" s="129" t="s">
        <v>46</v>
      </c>
      <c r="M28" s="129"/>
      <c r="N28" s="129" t="s">
        <v>47</v>
      </c>
      <c r="O28" s="129"/>
      <c r="P28" s="130" t="s">
        <v>53</v>
      </c>
      <c r="Q28" s="131"/>
      <c r="R28" s="132"/>
      <c r="S28" s="129" t="s">
        <v>48</v>
      </c>
      <c r="T28" s="129"/>
      <c r="U28" s="23"/>
      <c r="V28" s="23"/>
      <c r="W28" s="35"/>
      <c r="X28" s="129" t="s">
        <v>50</v>
      </c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</row>
    <row r="29" spans="1:116" ht="12.75">
      <c r="A29" s="23"/>
      <c r="B29" s="23"/>
      <c r="C29" s="38" t="s">
        <v>43</v>
      </c>
      <c r="D29" s="122">
        <f>IF($C3=D28,1,0)+IF($C4=D28,1,0)+IF($C5=D28,1,0)+IF($C6=D28,1,0)+IF($C7=D28,1,0)+IF($C8=D28,1,0)+IF($C9=D28,1,0)+IF($C10=D28,1,0)+IF($C11=D28,1,0)+IF($C12=D28,1,0)+IF($C13=D28,1,0)+IF($C14=D28,1,0)+IF($C15=D28,1,0)</f>
        <v>0</v>
      </c>
      <c r="E29" s="123"/>
      <c r="F29" s="122">
        <f>IF($C3=F28,1,0)+IF($C4=F28,1,0)+IF($C5=F28,1,0)+IF($C6=F28,1,0)+IF($C7=F28,1,0)+IF($C8=F28,1,0)+IF($C9=F28,1,0)+IF($C10=F28,1,0)+IF($C11=F28,1,0)+IF($C12=F28,1,0)+IF($C13=F28,1,0)+IF($C14=F28,1,0)+IF($C15=F28,1,0)</f>
        <v>3</v>
      </c>
      <c r="G29" s="123"/>
      <c r="H29" s="122">
        <f>IF($C3=H28,1,0)+IF($C4=H28,1,0)+IF($C5=H28,1,0)+IF($C6=H28,1,0)+IF($C7=H28,1,0)+IF($C8=H28,1,0)+IF($C9=H28,1,0)+IF($C10=H28,1,0)+IF($C11=H28,1,0)+IF($C12=H28,1,0)+IF($C13=H28,1,0)+IF($C14=H28,1,0)+IF($C15=H28,1,0)</f>
        <v>5</v>
      </c>
      <c r="I29" s="123"/>
      <c r="J29" s="122">
        <f>IF($C3=J28,1,0)+IF($C4=J28,1,0)+IF($C5=J28,1,0)+IF($C6=J28,1,0)+IF($C7=J28,1,0)+IF($C8=J28,1,0)+IF($C9=J28,1,0)+IF($C10=J28,1,0)+IF($C11=J28,1,0)+IF($C12=J28,1,0)+IF($C13=J28,1,0)+IF($C14=J28,1,0)+IF($C15=J28,1,0)</f>
        <v>5</v>
      </c>
      <c r="K29" s="123"/>
      <c r="L29" s="152">
        <f>IF((D29+F29+H29+J29)=0,"",(D29*2+F29*3+H29*4+J29*5)/(D29+F29+H29+J29))</f>
        <v>4.153846153846154</v>
      </c>
      <c r="M29" s="152"/>
      <c r="N29" s="153">
        <f>IF((D29+F29+H29+J29)=0,"",SQRT(((5-L29)*(5-L29)*J29+(4-L29)*(4-L29)*H29+(3-L29)*(3-L29)*F29+(2-L29)*(2-L29)*D29)/(D29+F29+H29+J29)))</f>
        <v>0.7692307692307693</v>
      </c>
      <c r="O29" s="153"/>
      <c r="P29" s="149">
        <f>IF((D29+F29+H29+J29)=0,"",N29/L29)</f>
        <v>0.18518518518518517</v>
      </c>
      <c r="Q29" s="150"/>
      <c r="R29" s="32">
        <f>IF((D29+F29+H29+J29)=0,"",IF(P29&gt;0.19,"!",""))</f>
      </c>
      <c r="S29" s="151">
        <f>IF((D29+F29+H29+J29)=0,"",(H29+J29)/(D29+F29+H29+J29))</f>
        <v>0.7692307692307693</v>
      </c>
      <c r="T29" s="151"/>
      <c r="U29" s="23"/>
      <c r="V29" s="23"/>
      <c r="W29" s="35"/>
      <c r="X29" s="129">
        <v>2</v>
      </c>
      <c r="Y29" s="129"/>
      <c r="Z29" s="129">
        <v>3</v>
      </c>
      <c r="AA29" s="129"/>
      <c r="AB29" s="129">
        <v>4</v>
      </c>
      <c r="AC29" s="129"/>
      <c r="AD29" s="129">
        <v>5</v>
      </c>
      <c r="AE29" s="129"/>
      <c r="AF29" s="129" t="s">
        <v>46</v>
      </c>
      <c r="AG29" s="129"/>
      <c r="AH29" s="129" t="s">
        <v>47</v>
      </c>
      <c r="AI29" s="129"/>
      <c r="AJ29" s="130" t="s">
        <v>53</v>
      </c>
      <c r="AK29" s="131"/>
      <c r="AL29" s="132"/>
      <c r="AM29" s="129" t="s">
        <v>48</v>
      </c>
      <c r="AN29" s="129"/>
      <c r="AO29" s="23"/>
      <c r="AP29" s="23"/>
      <c r="AQ29" s="35"/>
      <c r="AR29" s="129" t="s">
        <v>50</v>
      </c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</row>
    <row r="30" spans="1:116" ht="12.75">
      <c r="A30" s="23"/>
      <c r="B30" s="23"/>
      <c r="C30" s="39" t="s">
        <v>44</v>
      </c>
      <c r="D30" s="159">
        <f>IF($Y3="",0,IF(ROUND($Y3,0)=D28,1,0))+IF($Y4="",0,IF(ROUND($Y4,0)=D28,1,0))+IF($Y5="",0,IF(ROUND($Y5,0)=D28,1,0))+IF($Y6="",0,IF(ROUND($Y6,0)=D28,1,0))+IF($Y7="",0,IF(ROUND($Y7,0)=D28,1,0))+IF($Y8="",0,IF(ROUND($Y8,0)=D28,1,0))+IF($Y9="",0,IF(ROUND($Y9,0)=D28,1,0))+IF($Y10="",0,IF(ROUND($Y10,0)=D28,1,0))+IF($Y11="",0,IF(ROUND($Y11,0)=D28,1,0))+IF($Y12="",0,IF(ROUND($Y12,0)=D28,1,0))+IF($Y13="",0,IF(ROUND($Y13,0)=D28,1,0))+IF($Y14="",0,IF(ROUND($Y14,0)=D28,1,0))+IF($Y15="",0,IF(ROUND($Y15,0)=D28,1,0))</f>
        <v>0</v>
      </c>
      <c r="E30" s="160"/>
      <c r="F30" s="159">
        <f>IF($Y3="",0,IF(ROUND($Y3,0)=F28,1,0))+IF($Y4="",0,IF(ROUND($Y4,0)=F28,1,0))+IF($Y5="",0,IF(ROUND($Y5,0)=F28,1,0))+IF($Y6="",0,IF(ROUND($Y6,0)=F28,1,0))+IF($Y7="",0,IF(ROUND($Y7,0)=F28,1,0))+IF($Y8="",0,IF(ROUND($Y8,0)=F28,1,0))+IF($Y9="",0,IF(ROUND($Y9,0)=F28,1,0))+IF($Y10="",0,IF(ROUND($Y10,0)=F28,1,0))+IF($Y11="",0,IF(ROUND($Y11,0)=F28,1,0))+IF($Y12="",0,IF(ROUND($Y12,0)=F28,1,0))+IF($Y13="",0,IF(ROUND($Y13,0)=F28,1,0))+IF($Y14="",0,IF(ROUND($Y14,0)=F28,1,0))+IF($Y15="",0,IF(ROUND($Y15,0)=F28,1,0))</f>
        <v>4</v>
      </c>
      <c r="G30" s="160"/>
      <c r="H30" s="159">
        <f>IF($Y3="",0,IF(ROUND($Y3,0)=H28,1,0))+IF($Y4="",0,IF(ROUND($Y4,0)=H28,1,0))+IF($Y5="",0,IF(ROUND($Y5,0)=H28,1,0))+IF($Y6="",0,IF(ROUND($Y6,0)=H28,1,0))+IF($Y7="",0,IF(ROUND($Y7,0)=H28,1,0))+IF($Y8="",0,IF(ROUND($Y8,0)=H28,1,0))+IF($Y9="",0,IF(ROUND($Y9,0)=H28,1,0))+IF($Y10="",0,IF(ROUND($Y10,0)=H28,1,0))+IF($Y11="",0,IF(ROUND($Y11,0)=H28,1,0))+IF($Y12="",0,IF(ROUND($Y12,0)=H28,1,0))+IF($Y13="",0,IF(ROUND($Y13,0)=H28,1,0))+IF($Y14="",0,IF(ROUND($Y14,0)=H28,1,0))+IF($Y15="",0,IF(ROUND($Y15,0)=H28,1,0))</f>
        <v>4</v>
      </c>
      <c r="I30" s="160"/>
      <c r="J30" s="159">
        <f>IF($Y3="",0,IF(ROUND($Y3,0)=J28,1,0))+IF($Y4="",0,IF(ROUND($Y4,0)=J28,1,0))+IF($Y5="",0,IF(ROUND($Y5,0)=J28,1,0))+IF($Y6="",0,IF(ROUND($Y6,0)=J28,1,0))+IF($Y7="",0,IF(ROUND($Y7,0)=J28,1,0))+IF($Y8="",0,IF(ROUND($Y8,0)=J28,1,0))+IF($Y9="",0,IF(ROUND($Y9,0)=J28,1,0))+IF($Y10="",0,IF(ROUND($Y10,0)=J28,1,0))+IF($Y11="",0,IF(ROUND($Y11,0)=J28,1,0))+IF($Y12="",0,IF(ROUND($Y12,0)=J28,1,0))+IF($Y13="",0,IF(ROUND($Y13,0)=J28,1,0))+IF($Y14="",0,IF(ROUND($Y14,0)=J28,1,0))+IF($Y15="",0,IF(ROUND($Y15,0)=J28,1,0))</f>
        <v>5</v>
      </c>
      <c r="K30" s="160"/>
      <c r="L30" s="154">
        <f>IF((D30+F30+H30+J30)=0,"",(D30*2+F30*3+H30*4+J30*5)/(D30+F30+H30+J30))</f>
        <v>4.076923076923077</v>
      </c>
      <c r="M30" s="154"/>
      <c r="N30" s="155">
        <f>IF((D30+F30+H30+J30)=0,"",SQRT(((5-L30)*(5-L30)*J30+(4-L30)*(4-L30)*H30+(3-L30)*(3-L30)*F30+(2-L30)*(2-L30)*D30)/(D30+F30+H30+J30)))</f>
        <v>0.8284868934053083</v>
      </c>
      <c r="O30" s="155"/>
      <c r="P30" s="156">
        <f>IF((D30+F30+H30+J30)=0,"",N30/L30)</f>
        <v>0.20321376630696245</v>
      </c>
      <c r="Q30" s="157"/>
      <c r="R30" s="33" t="str">
        <f>IF((D30+F30+H30+J30)=0,"",IF(P30&gt;0.19,"!",""))</f>
        <v>!</v>
      </c>
      <c r="S30" s="158">
        <f>IF((D30+F30+H30+J30)=0,"",(H30+J30)/(D30+F30+H30+J30))</f>
        <v>0.6923076923076923</v>
      </c>
      <c r="T30" s="158"/>
      <c r="U30" s="23"/>
      <c r="V30" s="23"/>
      <c r="W30" s="38" t="s">
        <v>43</v>
      </c>
      <c r="X30" s="122">
        <f>IF($C3=X29,1,0)+IF($C4=X29,1,0)+IF($C5=X29,1,0)+IF($C6=X29,1,0)+IF($C7=X29,1,0)+IF($C8=X29,1,0)+IF($C9=X29,1,0)+IF($C10=X29,1,0)+IF($C11=X29,1,0)+IF($C12=X29,1,0)+IF($C13=X29,1,0)+IF($C14=X29,1,0)+IF($C15=X29,1,0)</f>
        <v>0</v>
      </c>
      <c r="Y30" s="123"/>
      <c r="Z30" s="122">
        <f>IF($C3=Z29,1,0)+IF($C4=Z29,1,0)+IF($C5=Z29,1,0)+IF($C6=Z29,1,0)+IF($C7=Z29,1,0)+IF($C8=Z29,1,0)+IF($C9=Z29,1,0)+IF($C10=Z29,1,0)+IF($C11=Z29,1,0)+IF($C12=Z29,1,0)+IF($C13=Z29,1,0)+IF($C14=Z29,1,0)+IF($C15=Z29,1,0)</f>
        <v>3</v>
      </c>
      <c r="AA30" s="123"/>
      <c r="AB30" s="122">
        <f>IF($C3=AB29,1,0)+IF($C4=AB29,1,0)+IF($C5=AB29,1,0)+IF($C6=AB29,1,0)+IF($C7=AB29,1,0)+IF($C8=AB29,1,0)+IF($C9=AB29,1,0)+IF($C10=AB29,1,0)+IF($C11=AB29,1,0)+IF($C12=AB29,1,0)+IF($C13=AB29,1,0)+IF($C14=AB29,1,0)+IF($C15=AB29,1,0)</f>
        <v>5</v>
      </c>
      <c r="AC30" s="123"/>
      <c r="AD30" s="122">
        <f>IF($C3=AD29,1,0)+IF($C4=AD29,1,0)+IF($C5=AD29,1,0)+IF($C6=AD29,1,0)+IF($C7=AD29,1,0)+IF($C8=AD29,1,0)+IF($C9=AD29,1,0)+IF($C10=AD29,1,0)+IF($C11=AD29,1,0)+IF($C12=AD29,1,0)+IF($C13=AD29,1,0)+IF($C14=AD29,1,0)+IF($C15=AD29,1,0)</f>
        <v>5</v>
      </c>
      <c r="AE30" s="123"/>
      <c r="AF30" s="152">
        <f>IF((X30+Z30+AB30+AD30)=0,"",(X30*2+Z30*3+AB30*4+AD30*5)/(X30+Z30+AB30+AD30))</f>
        <v>4.153846153846154</v>
      </c>
      <c r="AG30" s="152"/>
      <c r="AH30" s="153">
        <f>IF((X30+Z30+AB30+AD30)=0,"",SQRT(((5-AF30)*(5-AF30)*AD30+(4-AF30)*(4-AF30)*AB30+(3-AF30)*(3-AF30)*Z30+(2-AF30)*(2-AF30)*X30)/(X30+Z30+AB30+AD30)))</f>
        <v>0.7692307692307693</v>
      </c>
      <c r="AI30" s="153"/>
      <c r="AJ30" s="149">
        <f>IF((X30+Z30+AB30+AD30)=0,"",AH30/AF30)</f>
        <v>0.18518518518518517</v>
      </c>
      <c r="AK30" s="150"/>
      <c r="AL30" s="32">
        <f>IF((X30+Z30+AB30+AD30)=0,"",IF(AJ30&gt;0.19,"!",""))</f>
      </c>
      <c r="AM30" s="151">
        <f>IF((X30+Z30+AB30+AD30)=0,"",(AB30+AD30)/(X30+Z30+AB30+AD30))</f>
        <v>0.7692307692307693</v>
      </c>
      <c r="AN30" s="151"/>
      <c r="AO30" s="23"/>
      <c r="AP30" s="23"/>
      <c r="AQ30" s="35"/>
      <c r="AR30" s="129">
        <v>2</v>
      </c>
      <c r="AS30" s="129"/>
      <c r="AT30" s="129">
        <v>3</v>
      </c>
      <c r="AU30" s="129"/>
      <c r="AV30" s="129">
        <v>4</v>
      </c>
      <c r="AW30" s="129"/>
      <c r="AX30" s="129">
        <v>5</v>
      </c>
      <c r="AY30" s="129"/>
      <c r="AZ30" s="129" t="s">
        <v>46</v>
      </c>
      <c r="BA30" s="129"/>
      <c r="BB30" s="129" t="s">
        <v>47</v>
      </c>
      <c r="BC30" s="129"/>
      <c r="BD30" s="130" t="s">
        <v>53</v>
      </c>
      <c r="BE30" s="131"/>
      <c r="BF30" s="132"/>
      <c r="BG30" s="129" t="s">
        <v>48</v>
      </c>
      <c r="BH30" s="129"/>
      <c r="BI30" s="23"/>
      <c r="BJ30" s="35"/>
      <c r="BK30" s="129" t="s">
        <v>50</v>
      </c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</row>
    <row r="31" spans="1:116" ht="12.75">
      <c r="A31" s="23"/>
      <c r="B31" s="23"/>
      <c r="C31" s="38" t="s">
        <v>49</v>
      </c>
      <c r="D31" s="122">
        <f>IF($Z3=D28,1,0)+IF($Z4=D28,1,0)+IF($Z5=D28,1,0)+IF($Z6=D28,1,0)+IF($Z7=D28,1,0)+IF($Z8=D28,1,0)+IF($Z9=D28,1,0)+IF($Z10=D28,1,0)+IF($Z11=D28,1,0)+IF($Z12=D28,1,0)+IF($Z13=D28,1,0)+IF($Z14=D28,1,0)+IF($Z15=D28,1,0)</f>
        <v>0</v>
      </c>
      <c r="E31" s="123"/>
      <c r="F31" s="122">
        <f>IF($Z3=F28,1,0)+IF($Z4=F28,1,0)+IF($Z5=F28,1,0)+IF($Z6=F28,1,0)+IF($Z7=F28,1,0)+IF($Z8=F28,1,0)+IF($Z9=F28,1,0)+IF($Z10=F28,1,0)+IF($Z11=F28,1,0)+IF($Z12=F28,1,0)+IF($Z13=F28,1,0)+IF($Z14=F28,1,0)+IF($Z15=F28,1,0)</f>
        <v>4</v>
      </c>
      <c r="G31" s="123"/>
      <c r="H31" s="122">
        <f>IF($Z3=H28,1,0)+IF($Z4=H28,1,0)+IF($Z5=H28,1,0)+IF($Z6=H28,1,0)+IF($Z7=H28,1,0)+IF($Z8=H28,1,0)+IF($Z9=H28,1,0)+IF($Z10=H28,1,0)+IF($Z11=H28,1,0)+IF($Z12=H28,1,0)+IF($Z13=H28,1,0)+IF($Z14=H28,1,0)+IF($Z15=H28,1,0)</f>
        <v>4</v>
      </c>
      <c r="I31" s="123"/>
      <c r="J31" s="122">
        <f>IF($Z3=J28,1,0)+IF($Z4=J28,1,0)+IF($Z5=J28,1,0)+IF($Z6=J28,1,0)+IF($Z7=J28,1,0)+IF($Z8=J28,1,0)+IF($Z9=J28,1,0)+IF($Z10=J28,1,0)+IF($Z11=J28,1,0)+IF($Z12=J28,1,0)+IF($Z13=J28,1,0)+IF($Z14=J28,1,0)+IF($Z15=J28,1,0)</f>
        <v>5</v>
      </c>
      <c r="K31" s="123"/>
      <c r="L31" s="152">
        <f>IF((D31+F31+H31+J31)=0,"",(D31*2+F31*3+H31*4+J31*5)/(D31+F31+H31+J31))</f>
        <v>4.076923076923077</v>
      </c>
      <c r="M31" s="152"/>
      <c r="N31" s="153">
        <f>IF((D31+F31+H31+J31)=0,"",SQRT(((5-L31)*(5-L31)*J31+(4-L31)*(4-L31)*H31+(3-L31)*(3-L31)*F31+(2-L31)*(2-L31)*D31)/(D31+F31+H31+J31)))</f>
        <v>0.8284868934053083</v>
      </c>
      <c r="O31" s="153"/>
      <c r="P31" s="149">
        <f>IF((D31+F31+H31+J31)=0,"",N31/L31)</f>
        <v>0.20321376630696245</v>
      </c>
      <c r="Q31" s="150"/>
      <c r="R31" s="32" t="str">
        <f>IF((D31+F31+H31+J31)=0,"",IF(P31&gt;0.19,"!",""))</f>
        <v>!</v>
      </c>
      <c r="S31" s="151">
        <f>IF((D31+F31+H31+J31)=0,"",(H31+J31)/(D31+F31+H31+J31))</f>
        <v>0.6923076923076923</v>
      </c>
      <c r="T31" s="151"/>
      <c r="U31" s="23"/>
      <c r="V31" s="23"/>
      <c r="W31" s="38" t="s">
        <v>49</v>
      </c>
      <c r="X31" s="122">
        <f>IF($Z3=X29,1,0)+IF($Z4=X29,1,0)+IF($Z5=X29,1,0)+IF($Z6=X29,1,0)+IF($Z7=X29,1,0)+IF($Z8=X29,1,0)+IF($Z9=X29,1,0)+IF($Z10=X29,1,0)+IF($Z11=X29,1,0)+IF($Z12=X29,1,0)+IF($Z13=X29,1,0)+IF($Z14=X29,1,0)+IF($Z15=X29,1,0)</f>
        <v>0</v>
      </c>
      <c r="Y31" s="123"/>
      <c r="Z31" s="122">
        <f>IF($Z3=Z29,1,0)+IF($Z4=Z29,1,0)+IF($Z5=Z29,1,0)+IF($Z6=Z29,1,0)+IF($Z7=Z29,1,0)+IF($Z8=Z29,1,0)+IF($Z9=Z29,1,0)+IF($Z10=Z29,1,0)+IF($Z11=Z29,1,0)+IF($Z12=Z29,1,0)+IF($Z13=Z29,1,0)+IF($Z14=Z29,1,0)+IF($Z15=Z29,1,0)</f>
        <v>4</v>
      </c>
      <c r="AA31" s="123"/>
      <c r="AB31" s="122">
        <f>IF($Z3=AB29,1,0)+IF($Z4=AB29,1,0)+IF($Z5=AB29,1,0)+IF($Z6=AB29,1,0)+IF($Z7=AB29,1,0)+IF($Z8=AB29,1,0)+IF($Z9=AB29,1,0)+IF($Z10=AB29,1,0)+IF($Z11=AB29,1,0)+IF($Z12=AB29,1,0)+IF($Z13=AB29,1,0)+IF($Z14=AB29,1,0)+IF($Z15=AB29,1,0)</f>
        <v>4</v>
      </c>
      <c r="AC31" s="123"/>
      <c r="AD31" s="122">
        <f>IF($Z3=AD29,1,0)+IF($Z4=AD29,1,0)+IF($Z5=AD29,1,0)+IF($Z6=AD29,1,0)+IF($Z7=AD29,1,0)+IF($Z8=AD29,1,0)+IF($Z9=AD29,1,0)+IF($Z10=AD29,1,0)+IF($Z11=AD29,1,0)+IF($Z12=AD29,1,0)+IF($Z13=AD29,1,0)+IF($Z14=AD29,1,0)+IF($Z15=AD29,1,0)</f>
        <v>5</v>
      </c>
      <c r="AE31" s="123"/>
      <c r="AF31" s="152">
        <f>IF((X31+Z31+AB31+AD31)=0,"",(X31*2+Z31*3+AB31*4+AD31*5)/(X31+Z31+AB31+AD31))</f>
        <v>4.076923076923077</v>
      </c>
      <c r="AG31" s="152"/>
      <c r="AH31" s="153">
        <f>IF((X31+Z31+AB31+AD31)=0,"",SQRT(((5-AF31)*(5-AF31)*AD31+(4-AF31)*(4-AF31)*AB31+(3-AF31)*(3-AF31)*Z31+(2-AF31)*(2-AF31)*X31)/(X31+Z31+AB31+AD31)))</f>
        <v>0.8284868934053083</v>
      </c>
      <c r="AI31" s="153"/>
      <c r="AJ31" s="149">
        <f>IF((X31+Z31+AB31+AD31)=0,"",AH31/AF31)</f>
        <v>0.20321376630696245</v>
      </c>
      <c r="AK31" s="150"/>
      <c r="AL31" s="32" t="str">
        <f>IF((X31+Z31+AB31+AD31)=0,"",IF(AJ31&gt;0.19,"!",""))</f>
        <v>!</v>
      </c>
      <c r="AM31" s="151">
        <f>IF((X31+Z31+AB31+AD31)=0,"",(AB31+AD31)/(X31+Z31+AB31+AD31))</f>
        <v>0.6923076923076923</v>
      </c>
      <c r="AN31" s="151"/>
      <c r="AO31" s="23"/>
      <c r="AP31" s="23"/>
      <c r="AQ31" s="38" t="s">
        <v>43</v>
      </c>
      <c r="AR31" s="122">
        <f>IF($C3=AR30,1,0)+IF($C4=AR30,1,0)+IF($C5=AR30,1,0)+IF($C6=AR30,1,0)+IF($C7=AR30,1,0)+IF($C8=AR30,1,0)+IF($C9=AR30,1,0)+IF($C10=AR30,1,0)+IF($C11=AR30,1,0)+IF($C12=AR30,1,0)+IF($C13=AR30,1,0)+IF($C14=AR30,1,0)+IF($C15=AR30,1,0)</f>
        <v>0</v>
      </c>
      <c r="AS31" s="123"/>
      <c r="AT31" s="122">
        <f>IF($C3=AT30,1,0)+IF($C4=AT30,1,0)+IF($C5=AT30,1,0)+IF($C6=AT30,1,0)+IF($C7=AT30,1,0)+IF($C8=AT30,1,0)+IF($C9=AT30,1,0)+IF($C10=AT30,1,0)+IF($C11=AT30,1,0)+IF($C12=AT30,1,0)+IF($C13=AT30,1,0)+IF($C14=AT30,1,0)+IF($C15=AT30,1,0)</f>
        <v>3</v>
      </c>
      <c r="AU31" s="123"/>
      <c r="AV31" s="122">
        <f>IF($C3=AV30,1,0)+IF($C4=AV30,1,0)+IF($C5=AV30,1,0)+IF($C6=AV30,1,0)+IF($C7=AV30,1,0)+IF($C8=AV30,1,0)+IF($C9=AV30,1,0)+IF($C10=AV30,1,0)+IF($C11=AV30,1,0)+IF($C12=AV30,1,0)+IF($C13=AV30,1,0)+IF($C14=AV30,1,0)+IF($C15=AV30,1,0)</f>
        <v>5</v>
      </c>
      <c r="AW31" s="123"/>
      <c r="AX31" s="122">
        <f>IF($C3=AX30,1,0)+IF($C4=AX30,1,0)+IF($C5=AX30,1,0)+IF($C6=AX30,1,0)+IF($C7=AX30,1,0)+IF($C8=AX30,1,0)+IF($C9=AX30,1,0)+IF($C10=AX30,1,0)+IF($C11=AX30,1,0)+IF($C12=AX30,1,0)+IF($C13=AX30,1,0)+IF($C14=AX30,1,0)+IF($C15=AX30,1,0)</f>
        <v>5</v>
      </c>
      <c r="AY31" s="123"/>
      <c r="AZ31" s="152">
        <f>IF((AR31+AT31+AV31+AX31)=0,"",(AR31*2+AT31*3+AV31*4+AX31*5)/(AR31+AT31+AV31+AX31))</f>
        <v>4.153846153846154</v>
      </c>
      <c r="BA31" s="152"/>
      <c r="BB31" s="153">
        <f>IF((AR31+AT31+AV31+AX31)=0,"",SQRT(((5-AZ31)*(5-AZ31)*AX31+(4-AZ31)*(4-AZ31)*AV31+(3-AZ31)*(3-AZ31)*AT31+(2-AZ31)*(2-AZ31)*AR31)/(AR31+AT31+AV31+AX31)))</f>
        <v>0.7692307692307693</v>
      </c>
      <c r="BC31" s="153"/>
      <c r="BD31" s="149">
        <f>IF((AR31+AT31+AV31+AX31)=0,"",BB31/AZ31)</f>
        <v>0.18518518518518517</v>
      </c>
      <c r="BE31" s="150"/>
      <c r="BF31" s="32">
        <f>IF((AR31+AT31+AV31+AX31)=0,"",IF(BD31&gt;0.19,"!",""))</f>
      </c>
      <c r="BG31" s="151">
        <f>IF((AR31+AT31+AV31+AX31)=0,"",(AV31+AX31)/(AR31+AT31+AV31+AX31))</f>
        <v>0.7692307692307693</v>
      </c>
      <c r="BH31" s="151"/>
      <c r="BI31" s="23"/>
      <c r="BJ31" s="35"/>
      <c r="BK31" s="129">
        <v>2</v>
      </c>
      <c r="BL31" s="129"/>
      <c r="BM31" s="129">
        <v>3</v>
      </c>
      <c r="BN31" s="129"/>
      <c r="BO31" s="129">
        <v>4</v>
      </c>
      <c r="BP31" s="129"/>
      <c r="BQ31" s="129">
        <v>5</v>
      </c>
      <c r="BR31" s="129"/>
      <c r="BS31" s="129" t="s">
        <v>46</v>
      </c>
      <c r="BT31" s="129"/>
      <c r="BU31" s="129" t="s">
        <v>47</v>
      </c>
      <c r="BV31" s="129"/>
      <c r="BW31" s="130" t="s">
        <v>53</v>
      </c>
      <c r="BX31" s="131"/>
      <c r="BY31" s="132"/>
      <c r="BZ31" s="129" t="s">
        <v>48</v>
      </c>
      <c r="CA31" s="129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</row>
    <row r="32" spans="1:116" ht="12.75">
      <c r="A32" s="23"/>
      <c r="B32" s="23"/>
      <c r="C32" s="23"/>
      <c r="D32" s="124">
        <f>IF(AND(L30="",L31=""),"",IF(L31="",IF(D30-D29=0,0,IF(D30-D29&gt;0,1,2)),IF(D31-D29=0,0,IF(D31-D29&gt;0,1,2))))</f>
        <v>0</v>
      </c>
      <c r="E32" s="124"/>
      <c r="F32" s="124">
        <f>IF(AND(L30="",L31=""),"",IF(L31="",IF(F30-F29=0,0,IF(F30-F29&gt;0,1,2)),IF(F31-F29=0,0,IF(F31-F29&gt;0,1,2))))</f>
        <v>1</v>
      </c>
      <c r="G32" s="124"/>
      <c r="H32" s="124">
        <f>IF(AND(L30="",L31=""),"",IF(L31="",IF(H30-H29=0,0,IF(H30-H29&gt;0,1,2)),IF(H31-H29=0,0,IF(H31-H29&gt;0,1,2))))</f>
        <v>2</v>
      </c>
      <c r="I32" s="124"/>
      <c r="J32" s="124">
        <f>IF(AND(L30="",L31=""),"",IF(L31="",IF(J30-J29=0,0,IF(J30-J29&gt;0,1,2)),IF(J31-J29=0,0,IF(J31-J29&gt;0,1,2))))</f>
        <v>0</v>
      </c>
      <c r="K32" s="124"/>
      <c r="L32" s="125" t="str">
        <f>IF(AND(L29&lt;&gt;"",L30&lt;&gt;""),IF(L31="",(IF((L30-L29)&gt;0,"☺",IF((L30-L29)&lt;0,"▼",""))),(IF((L31-L29)&gt;0,"☺",IF((L31-L29)&lt;0,"▼","")))),"")</f>
        <v>▼</v>
      </c>
      <c r="M32" s="126"/>
      <c r="N32" s="127">
        <f>IF(AND(L30="",L31=""),"",IF(AND(F32=1,J32=2),2,IF(OR(AND(H32=1,J32=2),AND(H32=0,J32=2),AND(F32=2,J32=2),AND(F32=0,J32=2)),3,IF(OR(AND(F32=1,H32=2),AND(F32=1,H32=2,J32=1)),1,""))))</f>
        <v>1</v>
      </c>
      <c r="O32" s="127"/>
      <c r="P32" s="23"/>
      <c r="Q32" s="23"/>
      <c r="R32" s="23"/>
      <c r="S32" s="125" t="str">
        <f>IF(AND(S29&lt;&gt;"",S30&lt;&gt;""),IF(S31="",(IF((S30-S29)&gt;0,"☺",IF((S30-S29)&lt;0,"▼",""))),(IF((S31-S29)&gt;0,"☺",IF((S31-S29)&lt;0,"▼","")))),"")</f>
        <v>▼</v>
      </c>
      <c r="T32" s="126"/>
      <c r="U32" s="23"/>
      <c r="V32" s="23"/>
      <c r="W32" s="39" t="s">
        <v>44</v>
      </c>
      <c r="X32" s="159">
        <f>IF($AP3="",0,IF(ROUND($AP3,0)=X29,1,0))+IF($AP4="",0,IF(ROUND($AP4,0)=X29,1,0))+IF($AP5="",0,IF(ROUND($AP5,0)=X29,1,0))+IF($AP6="",0,IF(ROUND($AP6,0)=X29,1,0))+IF($AP7="",0,IF(ROUND($AP7,0)=X29,1,0))+IF($AP8="",0,IF(ROUND($AP8,0)=X29,1,0))+IF($AP9="",0,IF(ROUND($AP9,0)=X29,1,0))+IF($AP10="",0,IF(ROUND($AP10,0)=X29,1,0))+IF($AP11="",0,IF(ROUND($AP11,0)=X29,1,0))+IF($AP12="",0,IF(ROUND($AP12,0)=X29,1,0))+IF($AP13="",0,IF(ROUND($AP13,0)=X29,1,0))+IF($AP14="",0,IF(ROUND($AP14,0)=X29,1,0))+IF($AP15="",0,IF(ROUND($AP15,0)=X29,1,0))</f>
        <v>0</v>
      </c>
      <c r="Y32" s="160"/>
      <c r="Z32" s="159">
        <f>IF($AP3="",0,IF(ROUND($AP3,0)=Z29,1,0))+IF($AP4="",0,IF(ROUND($AP4,0)=Z29,1,0))+IF($AP5="",0,IF(ROUND($AP5,0)=Z29,1,0))+IF($AP6="",0,IF(ROUND($AP6,0)=Z29,1,0))+IF($AP7="",0,IF(ROUND($AP7,0)=Z29,1,0))+IF($AP8="",0,IF(ROUND($AP8,0)=Z29,1,0))+IF($AP9="",0,IF(ROUND($AP9,0)=Z29,1,0))+IF($AP10="",0,IF(ROUND($AP10,0)=Z29,1,0))+IF($AP11="",0,IF(ROUND($AP11,0)=Z29,1,0))+IF($AP12="",0,IF(ROUND($AP12,0)=Z29,1,0))+IF($AP13="",0,IF(ROUND($AP13,0)=Z29,1,0))+IF($AP14="",0,IF(ROUND($AP14,0)=Z29,1,0))+IF($AP15="",0,IF(ROUND($AP15,0)=Z29,1,0))</f>
        <v>4</v>
      </c>
      <c r="AA32" s="160"/>
      <c r="AB32" s="159">
        <f>IF($AP3="",0,IF(ROUND($AP3,0)=AB29,1,0))+IF($AP4="",0,IF(ROUND($AP4,0)=AB29,1,0))+IF($AP5="",0,IF(ROUND($AP5,0)=AB29,1,0))+IF($AP6="",0,IF(ROUND($AP6,0)=AB29,1,0))+IF($AP7="",0,IF(ROUND($AP7,0)=AB29,1,0))+IF($AP8="",0,IF(ROUND($AP8,0)=AB29,1,0))+IF($AP9="",0,IF(ROUND($AP9,0)=AB29,1,0))+IF($AP10="",0,IF(ROUND($AP10,0)=AB29,1,0))+IF($AP11="",0,IF(ROUND($AP11,0)=AB29,1,0))+IF($AP12="",0,IF(ROUND($AP12,0)=AB29,1,0))+IF($AP13="",0,IF(ROUND($AP13,0)=AB29,1,0))+IF($AP14="",0,IF(ROUND($AP14,0)=AB29,1,0))+IF($AP15="",0,IF(ROUND($AP15,0)=AB29,1,0))</f>
        <v>5</v>
      </c>
      <c r="AC32" s="160"/>
      <c r="AD32" s="159">
        <f>IF($AP3="",0,IF(ROUND($AP3,0)=AD29,1,0))+IF($AP4="",0,IF(ROUND($AP4,0)=AD29,1,0))+IF($AP5="",0,IF(ROUND($AP5,0)=AD29,1,0))+IF($AP6="",0,IF(ROUND($AP6,0)=AD29,1,0))+IF($AP7="",0,IF(ROUND($AP7,0)=AD29,1,0))+IF($AP8="",0,IF(ROUND($AP8,0)=AD29,1,0))+IF($AP9="",0,IF(ROUND($AP9,0)=AD29,1,0))+IF($AP10="",0,IF(ROUND($AP10,0)=AD29,1,0))+IF($AP11="",0,IF(ROUND($AP11,0)=AD29,1,0))+IF($AP12="",0,IF(ROUND($AP12,0)=AD29,1,0))+IF($AP13="",0,IF(ROUND($AP13,0)=AD29,1,0))+IF($AP14="",0,IF(ROUND($AP14,0)=AD29,1,0))+IF($AP15="",0,IF(ROUND($AP15,0)=AD29,1,0))</f>
        <v>4</v>
      </c>
      <c r="AE32" s="160"/>
      <c r="AF32" s="154">
        <f>IF((X32+Z32+AB32+AD32)=0,"",(X32*2+Z32*3+AB32*4+AD32*5)/(X32+Z32+AB32+AD32))</f>
        <v>4</v>
      </c>
      <c r="AG32" s="154"/>
      <c r="AH32" s="155">
        <f>IF((X32+Z32+AB32+AD32)=0,"",SQRT(((5-AF32)*(5-AF32)*AD32+(4-AF32)*(4-AF32)*AB32+(3-AF32)*(3-AF32)*Z32+(2-AF32)*(2-AF32)*X32)/(X32+Z32+AB32+AD32)))</f>
        <v>0.7844645405527362</v>
      </c>
      <c r="AI32" s="155"/>
      <c r="AJ32" s="156">
        <f>IF((X32+Z32+AB32+AD32)=0,"",AH32/AF32)</f>
        <v>0.19611613513818404</v>
      </c>
      <c r="AK32" s="157"/>
      <c r="AL32" s="33" t="str">
        <f>IF((X32+Z32+AB32+AD32)=0,"",IF(AJ32&gt;0.19,"!",""))</f>
        <v>!</v>
      </c>
      <c r="AM32" s="158">
        <f>IF((X32+Z32+AB32+AD32)=0,"",(AB32+AD32)/(X32+Z32+AB32+AD32))</f>
        <v>0.6923076923076923</v>
      </c>
      <c r="AN32" s="158"/>
      <c r="AO32" s="23"/>
      <c r="AP32" s="23"/>
      <c r="AQ32" s="38" t="s">
        <v>49</v>
      </c>
      <c r="AR32" s="122">
        <f>IF($Z3=AR30,1,0)+IF($Z4=AR30,1,0)+IF($Z5=AR30,1,0)+IF($Z6=AR30,1,0)+IF($Z7=AR30,1,0)+IF($Z8=AR30,1,0)+IF($Z9=AR30,1,0)+IF($Z10=AR30,1,0)+IF($Z11=AR30,1,0)+IF($Z12=AR30,1,0)+IF($Z13=AR30,1,0)+IF($Z14=AR30,1,0)+IF($Z15=AR30,1,0)</f>
        <v>0</v>
      </c>
      <c r="AS32" s="123"/>
      <c r="AT32" s="122">
        <f>IF($Z3=AT30,1,0)+IF($Z4=AT30,1,0)+IF($Z5=AT30,1,0)+IF($Z6=AT30,1,0)+IF($Z7=AT30,1,0)+IF($Z8=AT30,1,0)+IF($Z9=AT30,1,0)+IF($Z10=AT30,1,0)+IF($Z11=AT30,1,0)+IF($Z12=AT30,1,0)+IF($Z13=AT30,1,0)+IF($Z14=AT30,1,0)+IF($Z15=AT30,1,0)</f>
        <v>4</v>
      </c>
      <c r="AU32" s="123"/>
      <c r="AV32" s="122">
        <f>IF($Z3=AV30,1,0)+IF($Z4=AV30,1,0)+IF($Z5=AV30,1,0)+IF($Z6=AV30,1,0)+IF($Z7=AV30,1,0)+IF($Z8=AV30,1,0)+IF($Z9=AV30,1,0)+IF($Z10=AV30,1,0)+IF($Z11=AV30,1,0)+IF($Z12=AV30,1,0)+IF($Z13=AV30,1,0)+IF($Z14=AV30,1,0)+IF($Z15=AV30,1,0)</f>
        <v>4</v>
      </c>
      <c r="AW32" s="123"/>
      <c r="AX32" s="122">
        <f>IF($Z3=AX30,1,0)+IF($Z4=AX30,1,0)+IF($Z5=AX30,1,0)+IF($Z6=AX30,1,0)+IF($Z7=AX30,1,0)+IF($Z8=AX30,1,0)+IF($Z9=AX30,1,0)+IF($Z10=AX30,1,0)+IF($Z11=AX30,1,0)+IF($Z12=AX30,1,0)+IF($Z13=AX30,1,0)+IF($Z14=AX30,1,0)+IF($Z15=AX30,1,0)</f>
        <v>5</v>
      </c>
      <c r="AY32" s="123"/>
      <c r="AZ32" s="152">
        <f>IF((AR32+AT32+AV32+AX32)=0,"",(AR32*2+AT32*3+AV32*4+AX32*5)/(AR32+AT32+AV32+AX32))</f>
        <v>4.076923076923077</v>
      </c>
      <c r="BA32" s="152"/>
      <c r="BB32" s="153">
        <f>IF((AR32+AT32+AV32+AX32)=0,"",SQRT(((5-AZ32)*(5-AZ32)*AX32+(4-AZ32)*(4-AZ32)*AV32+(3-AZ32)*(3-AZ32)*AT32+(2-AZ32)*(2-AZ32)*AR32)/(AR32+AT32+AV32+AX32)))</f>
        <v>0.8284868934053083</v>
      </c>
      <c r="BC32" s="153"/>
      <c r="BD32" s="149">
        <f>IF((AR32+AT32+AV32+AX32)=0,"",BB32/AZ32)</f>
        <v>0.20321376630696245</v>
      </c>
      <c r="BE32" s="150"/>
      <c r="BF32" s="32" t="str">
        <f>IF((AR32+AT32+AV32+AX32)=0,"",IF(BD32&gt;0.19,"!",""))</f>
        <v>!</v>
      </c>
      <c r="BG32" s="151">
        <f>IF((AR32+AT32+AV32+AX32)=0,"",(AV32+AX32)/(AR32+AT32+AV32+AX32))</f>
        <v>0.6923076923076923</v>
      </c>
      <c r="BH32" s="151"/>
      <c r="BI32" s="23"/>
      <c r="BJ32" s="38" t="s">
        <v>43</v>
      </c>
      <c r="BK32" s="122">
        <f>IF($C4=BK31,1,0)+IF($C5=BK31,1,0)+IF($C6=BK31,1,0)+IF($C7=BK31,1,0)+IF($C8=BK31,1,0)+IF($C9=BK31,1,0)+IF($C10=BK31,1,0)+IF($C11=BK31,1,0)+IF($C12=BK31,1,0)+IF($C13=BK31,1,0)+IF($C14=BK31,1,0)+IF($C15=BK31,1,0)+IF($C16=BK31,1,0)</f>
        <v>0</v>
      </c>
      <c r="BL32" s="123"/>
      <c r="BM32" s="122">
        <f>IF($C4=BM31,1,0)+IF($C5=BM31,1,0)+IF($C6=BM31,1,0)+IF($C7=BM31,1,0)+IF($C8=BM31,1,0)+IF($C9=BM31,1,0)+IF($C10=BM31,1,0)+IF($C11=BM31,1,0)+IF($C12=BM31,1,0)+IF($C13=BM31,1,0)+IF($C14=BM31,1,0)+IF($C15=BM31,1,0)+IF($C16=BM31,1,0)</f>
        <v>3</v>
      </c>
      <c r="BN32" s="123"/>
      <c r="BO32" s="122">
        <f>IF($C4=BO31,1,0)+IF($C5=BO31,1,0)+IF($C6=BO31,1,0)+IF($C7=BO31,1,0)+IF($C8=BO31,1,0)+IF($C9=BO31,1,0)+IF($C10=BO31,1,0)+IF($C11=BO31,1,0)+IF($C12=BO31,1,0)+IF($C13=BO31,1,0)+IF($C14=BO31,1,0)+IF($C15=BO31,1,0)+IF($C16=BO31,1,0)</f>
        <v>4</v>
      </c>
      <c r="BP32" s="123"/>
      <c r="BQ32" s="122">
        <f>IF($C4=BQ31,1,0)+IF($C5=BQ31,1,0)+IF($C6=BQ31,1,0)+IF($C7=BQ31,1,0)+IF($C8=BQ31,1,0)+IF($C9=BQ31,1,0)+IF($C10=BQ31,1,0)+IF($C11=BQ31,1,0)+IF($C12=BQ31,1,0)+IF($C13=BQ31,1,0)+IF($C14=BQ31,1,0)+IF($C15=BQ31,1,0)+IF($C16=BQ31,1,0)</f>
        <v>5</v>
      </c>
      <c r="BR32" s="123"/>
      <c r="BS32" s="152">
        <f aca="true" t="shared" si="23" ref="BS32:BS37">IF((BK32+BM32+BO32+BQ32)=0,"",(BK32*2+BM32*3+BO32*4+BQ32*5)/(BK32+BM32+BO32+BQ32))</f>
        <v>4.166666666666667</v>
      </c>
      <c r="BT32" s="152"/>
      <c r="BU32" s="153">
        <f aca="true" t="shared" si="24" ref="BU32:BU37">IF((BK32+BM32+BO32+BQ32)=0,"",SQRT(((5-BS32)*(5-BS32)*BQ32+(4-BS32)*(4-BS32)*BO32+(3-BS32)*(3-BS32)*BM32+(2-BS32)*(2-BS32)*BK32)/(BK32+BM32+BO32+BQ32)))</f>
        <v>0.7993052538854533</v>
      </c>
      <c r="BV32" s="153"/>
      <c r="BW32" s="149">
        <f aca="true" t="shared" si="25" ref="BW32:BW37">IF((BK32+BM32+BO32+BQ32)=0,"",BU32/BS32)</f>
        <v>0.19183326093250877</v>
      </c>
      <c r="BX32" s="150"/>
      <c r="BY32" s="32" t="str">
        <f aca="true" t="shared" si="26" ref="BY32:BY37">IF((BK32+BM32+BO32+BQ32)=0,"",IF(BW32&gt;0.19,"!",""))</f>
        <v>!</v>
      </c>
      <c r="BZ32" s="151">
        <f aca="true" t="shared" si="27" ref="BZ32:BZ37">IF((BK32+BM32+BO32+BQ32)=0,"",(BO32+BQ32)/(BK32+BM32+BO32+BQ32))</f>
        <v>0.75</v>
      </c>
      <c r="CA32" s="151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</row>
    <row r="33" spans="1:116" ht="12.75">
      <c r="A33" s="23"/>
      <c r="B33" s="23"/>
      <c r="C33" s="128" t="str">
        <f>IF(N32=1,"Наблюдается потеря мотивации у среднего звена. Рекомендуется усилить работу с ними.",IF(N32=4,"Рекомендуется усилить работу со слабоуспевающими ученикам.",IF(N32=2,"Наблюдается потеря интереса и равномерное снижение знаний по всем слоям класса. Рекомендуется проявить индивидуальный подход к ученикам.",IF(N32=3,"Наблюдается потеря интереса к предмету со стороны сильных учеников. Рекомендуется усилить работу с мотивированными учениками.",""))))</f>
        <v>Наблюдается потеря мотивации у среднего звена. Рекомендуется усилить работу с ними.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23"/>
      <c r="V33" s="23"/>
      <c r="W33" s="38" t="s">
        <v>54</v>
      </c>
      <c r="X33" s="122">
        <f>IF($AQ3=X29,1,0)+IF($AQ4=X29,1,0)+IF($AQ5=X29,1,0)+IF($AQ6=X29,1,0)+IF($AQ7=X29,1,0)+IF($AQ8=X29,1,0)+IF($AQ9=X29,1,0)+IF($AQ10=X29,1,0)+IF($AQ11=X29,1,0)+IF($AQ12=X29,1,0)+IF($AQ13=X29,1,0)+IF($AQ14=X29,1,0)+IF($AQ15=X29,1,0)</f>
        <v>0</v>
      </c>
      <c r="Y33" s="123"/>
      <c r="Z33" s="122">
        <f>IF($AQ3=Z29,1,0)+IF($AQ4=Z29,1,0)+IF($AQ5=Z29,1,0)+IF($AQ6=Z29,1,0)+IF($AQ7=Z29,1,0)+IF($AQ8=Z29,1,0)+IF($AQ9=Z29,1,0)+IF($AQ10=Z29,1,0)+IF($AQ11=Z29,1,0)+IF($AQ12=Z29,1,0)+IF($AQ13=Z29,1,0)+IF($AQ14=Z29,1,0)+IF($AQ15=Z29,1,0)</f>
        <v>4</v>
      </c>
      <c r="AA33" s="123"/>
      <c r="AB33" s="122">
        <f>IF($AQ3=AB29,1,0)+IF($AQ4=AB29,1,0)+IF($AQ5=AB29,1,0)+IF($AQ6=AB29,1,0)+IF($AQ7=AB29,1,0)+IF($AQ8=AB29,1,0)+IF($AQ9=AB29,1,0)+IF($AQ10=AB29,1,0)+IF($AQ11=AB29,1,0)+IF($AQ12=AB29,1,0)+IF($AQ13=AB29,1,0)+IF($AQ14=AB29,1,0)+IF($AQ15=AB29,1,0)</f>
        <v>5</v>
      </c>
      <c r="AC33" s="123"/>
      <c r="AD33" s="122">
        <f>IF($AQ3=AD29,1,0)+IF($AQ4=AD29,1,0)+IF($AQ5=AD29,1,0)+IF($AQ6=AD29,1,0)+IF($AQ7=AD29,1,0)+IF($AQ8=AD29,1,0)+IF($AQ9=AD29,1,0)+IF($AQ10=AD29,1,0)+IF($AQ11=AD29,1,0)+IF($AQ12=AD29,1,0)+IF($AQ13=AD29,1,0)+IF($AQ14=AD29,1,0)+IF($AQ15=AD29,1,0)</f>
        <v>4</v>
      </c>
      <c r="AE33" s="123"/>
      <c r="AF33" s="152">
        <f>IF((X33+Z33+AB33+AD33)=0,"",(X33*2+Z33*3+AB33*4+AD33*5)/(X33+Z33+AB33+AD33))</f>
        <v>4</v>
      </c>
      <c r="AG33" s="152"/>
      <c r="AH33" s="153">
        <f>IF((X33+Z33+AB33+AD33)=0,"",SQRT(((5-AF33)*(5-AF33)*AD33+(4-AF33)*(4-AF33)*AB33+(3-AF33)*(3-AF33)*Z33+(2-AF33)*(2-AF33)*X33)/(X33+Z33+AB33+AD33)))</f>
        <v>0.7844645405527362</v>
      </c>
      <c r="AI33" s="153"/>
      <c r="AJ33" s="149">
        <f>IF((X33+Z33+AB33+AD33)=0,"",AH33/AF33)</f>
        <v>0.19611613513818404</v>
      </c>
      <c r="AK33" s="150"/>
      <c r="AL33" s="32" t="str">
        <f>IF((X33+Z33+AB33+AD33)=0,"",IF(AJ33&gt;0.19,"!",""))</f>
        <v>!</v>
      </c>
      <c r="AM33" s="151">
        <f>IF((X33+Z33+AB33+AD33)=0,"",(AB33+AD33)/(X33+Z33+AB33+AD33))</f>
        <v>0.6923076923076923</v>
      </c>
      <c r="AN33" s="151"/>
      <c r="AO33" s="23"/>
      <c r="AP33" s="23"/>
      <c r="AQ33" s="38" t="s">
        <v>54</v>
      </c>
      <c r="AR33" s="122">
        <f>IF($AQ3=AR30,1,0)+IF($AQ4=AR30,1,0)+IF($AQ5=AR30,1,0)+IF($AQ6=AR30,1,0)+IF($AQ7=AR30,1,0)+IF($AQ8=AR30,1,0)+IF($AQ9=AR30,1,0)+IF($AQ10=AR30,1,0)+IF($AQ11=AR30,1,0)+IF($AQ12=AR30,1,0)+IF($AQ13=AR30,1,0)+IF($AQ14=AR30,1,0)+IF($AQ15=AR30,1,0)</f>
        <v>0</v>
      </c>
      <c r="AS33" s="123"/>
      <c r="AT33" s="122">
        <f>IF($AQ3=AT30,1,0)+IF($AQ4=AT30,1,0)+IF($AQ5=AT30,1,0)+IF($AQ6=AT30,1,0)+IF($AQ7=AT30,1,0)+IF($AQ8=AT30,1,0)+IF($AQ9=AT30,1,0)+IF($AQ10=AT30,1,0)+IF($AQ11=AT30,1,0)+IF($AQ12=AT30,1,0)+IF($AQ13=AT30,1,0)+IF($AQ14=AT30,1,0)+IF($AQ15=AT30,1,0)</f>
        <v>4</v>
      </c>
      <c r="AU33" s="123"/>
      <c r="AV33" s="122">
        <f>IF($AQ3=AV30,1,0)+IF($AQ4=AV30,1,0)+IF($AQ5=AV30,1,0)+IF($AQ6=AV30,1,0)+IF($AQ7=AV30,1,0)+IF($AQ8=AV30,1,0)+IF($AQ9=AV30,1,0)+IF($AQ10=AV30,1,0)+IF($AQ11=AV30,1,0)+IF($AQ12=AV30,1,0)+IF($AQ13=AV30,1,0)+IF($AQ14=AV30,1,0)+IF($AQ15=AV30,1,0)</f>
        <v>5</v>
      </c>
      <c r="AW33" s="123"/>
      <c r="AX33" s="122">
        <f>IF($AQ3=AX30,1,0)+IF($AQ4=AX30,1,0)+IF($AQ5=AX30,1,0)+IF($AQ6=AX30,1,0)+IF($AQ7=AX30,1,0)+IF($AQ8=AX30,1,0)+IF($AQ9=AX30,1,0)+IF($AQ10=AX30,1,0)+IF($AQ11=AX30,1,0)+IF($AQ12=AX30,1,0)+IF($AQ13=AX30,1,0)+IF($AQ14=AX30,1,0)+IF($AQ15=AX30,1,0)</f>
        <v>4</v>
      </c>
      <c r="AY33" s="123"/>
      <c r="AZ33" s="152">
        <f>IF((AR33+AT33+AV33+AX33)=0,"",(AR33*2+AT33*3+AV33*4+AX33*5)/(AR33+AT33+AV33+AX33))</f>
        <v>4</v>
      </c>
      <c r="BA33" s="152"/>
      <c r="BB33" s="153">
        <f>IF((AR33+AT33+AV33+AX33)=0,"",SQRT(((5-AZ33)*(5-AZ33)*AX33+(4-AZ33)*(4-AZ33)*AV33+(3-AZ33)*(3-AZ33)*AT33+(2-AZ33)*(2-AZ33)*AR33)/(AR33+AT33+AV33+AX33)))</f>
        <v>0.7844645405527362</v>
      </c>
      <c r="BC33" s="153"/>
      <c r="BD33" s="149">
        <f>IF((AR33+AT33+AV33+AX33)=0,"",BB33/AZ33)</f>
        <v>0.19611613513818404</v>
      </c>
      <c r="BE33" s="150"/>
      <c r="BF33" s="32" t="str">
        <f>IF((AR33+AT33+AV33+AX33)=0,"",IF(BD33&gt;0.19,"!",""))</f>
        <v>!</v>
      </c>
      <c r="BG33" s="151">
        <f>IF((AR33+AT33+AV33+AX33)=0,"",(AV33+AX33)/(AR33+AT33+AV33+AX33))</f>
        <v>0.6923076923076923</v>
      </c>
      <c r="BH33" s="151"/>
      <c r="BI33" s="23"/>
      <c r="BJ33" s="38" t="s">
        <v>49</v>
      </c>
      <c r="BK33" s="122">
        <f>IF($Z4=BK31,1,0)+IF($Z5=BK31,1,0)+IF($Z6=BK31,1,0)+IF($Z7=BK31,1,0)+IF($Z8=BK31,1,0)+IF($Z9=BK31,1,0)+IF($Z10=BK31,1,0)+IF($Z11=BK31,1,0)+IF($Z12=BK31,1,0)+IF($Z13=BK31,1,0)+IF($Z14=BK31,1,0)+IF($Z15=BK31,1,0)+IF($Z16=BK31,1,0)</f>
        <v>0</v>
      </c>
      <c r="BL33" s="123"/>
      <c r="BM33" s="122">
        <f>IF($Z4=BM31,1,0)+IF($Z5=BM31,1,0)+IF($Z6=BM31,1,0)+IF($Z7=BM31,1,0)+IF($Z8=BM31,1,0)+IF($Z9=BM31,1,0)+IF($Z10=BM31,1,0)+IF($Z11=BM31,1,0)+IF($Z12=BM31,1,0)+IF($Z13=BM31,1,0)+IF($Z14=BM31,1,0)+IF($Z15=BM31,1,0)+IF($Z16=BM31,1,0)</f>
        <v>3</v>
      </c>
      <c r="BN33" s="123"/>
      <c r="BO33" s="122">
        <f>IF($Z4=BO31,1,0)+IF($Z5=BO31,1,0)+IF($Z6=BO31,1,0)+IF($Z7=BO31,1,0)+IF($Z8=BO31,1,0)+IF($Z9=BO31,1,0)+IF($Z10=BO31,1,0)+IF($Z11=BO31,1,0)+IF($Z12=BO31,1,0)+IF($Z13=BO31,1,0)+IF($Z14=BO31,1,0)+IF($Z15=BO31,1,0)+IF($Z16=BO31,1,0)</f>
        <v>4</v>
      </c>
      <c r="BP33" s="123"/>
      <c r="BQ33" s="122">
        <f>IF($Z4=BQ31,1,0)+IF($Z5=BQ31,1,0)+IF($Z6=BQ31,1,0)+IF($Z7=BQ31,1,0)+IF($Z8=BQ31,1,0)+IF($Z9=BQ31,1,0)+IF($Z10=BQ31,1,0)+IF($Z11=BQ31,1,0)+IF($Z12=BQ31,1,0)+IF($Z13=BQ31,1,0)+IF($Z14=BQ31,1,0)+IF($Z15=BQ31,1,0)+IF($Z16=BQ31,1,0)</f>
        <v>5</v>
      </c>
      <c r="BR33" s="123"/>
      <c r="BS33" s="152">
        <f t="shared" si="23"/>
        <v>4.166666666666667</v>
      </c>
      <c r="BT33" s="152"/>
      <c r="BU33" s="153">
        <f t="shared" si="24"/>
        <v>0.7993052538854533</v>
      </c>
      <c r="BV33" s="153"/>
      <c r="BW33" s="149">
        <f t="shared" si="25"/>
        <v>0.19183326093250877</v>
      </c>
      <c r="BX33" s="150"/>
      <c r="BY33" s="32" t="str">
        <f t="shared" si="26"/>
        <v>!</v>
      </c>
      <c r="BZ33" s="151">
        <f t="shared" si="27"/>
        <v>0.75</v>
      </c>
      <c r="CA33" s="151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</row>
    <row r="34" spans="1:116" ht="12.75">
      <c r="A34" s="23"/>
      <c r="B34" s="23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23"/>
      <c r="V34" s="23"/>
      <c r="W34" s="23"/>
      <c r="X34" s="124">
        <f>IF(AND(AF32="",AF33=""),"",IF(AF33="",IF(X32-X31=0,0,IF(X32-X31&gt;0,1,2)),IF(X33-X31=0,0,IF(X33-X31&gt;0,1,2))))</f>
        <v>0</v>
      </c>
      <c r="Y34" s="124"/>
      <c r="Z34" s="124">
        <f>IF(AND(AF32="",AF33=""),"",IF(AF33="",IF(Z32-Z31=0,0,IF(Z32-Z31&gt;0,1,2)),IF(Z33-Z31=0,0,IF(Z33-Z31&gt;0,1,2))))</f>
        <v>0</v>
      </c>
      <c r="AA34" s="124"/>
      <c r="AB34" s="124">
        <f>IF(AND(AF32="",AF33=""),"",IF(AF33="",IF(AB32-AB31=0,0,IF(AB32-AB31&gt;0,1,2)),IF(AB33-AB31=0,0,IF(AB33-AB31&gt;0,1,2))))</f>
        <v>1</v>
      </c>
      <c r="AC34" s="124"/>
      <c r="AD34" s="124">
        <f>IF(AND(AF32="",AF33=""),"",IF(AF33="",IF(AD32-AD31=0,0,IF(AD32-AD31&gt;0,1,2)),IF(AD33-AD31=0,0,IF(AD33-AD31&gt;0,1,2))))</f>
        <v>2</v>
      </c>
      <c r="AE34" s="124"/>
      <c r="AF34" s="125" t="str">
        <f>IF(AND(AF31&lt;&gt;"",AF32&lt;&gt;""),IF(AF33="",(IF((AF32-AF31)&gt;0,"☺",IF((AF32-AF31)&lt;0,"▼",""))),(IF((AF33-AF31)&gt;0,"☺",IF((AF33-AF31)&lt;0,"▼","")))),"")</f>
        <v>▼</v>
      </c>
      <c r="AG34" s="126"/>
      <c r="AH34" s="127">
        <f>IF(AND(AF32="",AF33=""),"",IF(AND(Z34=1,AD34=2),2,IF(OR(AND(AB34=1,AD34=2),AND(AB34=0,AD34=2),AND(Z34=2,AD34=2),AND(Z34=0,AD34=2)),3,IF(OR(AND(Z34=1,AB34=2),AND(Z34=1,AB34=2,AD34=1)),1,""))))</f>
        <v>3</v>
      </c>
      <c r="AI34" s="127"/>
      <c r="AJ34" s="23"/>
      <c r="AK34" s="23"/>
      <c r="AL34" s="23"/>
      <c r="AM34" s="125">
        <f>IF(AND(AM31&lt;&gt;"",AM32&lt;&gt;""),IF(AM33="",(IF((AM32-AM31)&gt;0,"☺",IF((AM32-AM31)&lt;0,"▼",""))),(IF((AM33-AM31)&gt;0,"☺",IF((AM33-AM31)&lt;0,"▼","")))),"")</f>
      </c>
      <c r="AN34" s="126"/>
      <c r="AO34" s="23"/>
      <c r="AP34" s="23"/>
      <c r="AQ34" s="39" t="s">
        <v>44</v>
      </c>
      <c r="AR34" s="159">
        <f>IF($BI3="",0,IF(ROUND($BI3,0)=AR30,1,0))+IF($BI4="",0,IF(ROUND($BI4,0)=AR30,1,0))+IF($BI5="",0,IF(ROUND($BI5,0)=AR30,1,0))+IF($BI6="",0,IF(ROUND($BI6,0)=AR30,1,0))+IF($BI7="",0,IF(ROUND($BI7,0)=AR30,1,0))+IF($BI8="",0,IF(ROUND($BI8,0)=AR30,1,0))+IF($BI9="",0,IF(ROUND($BI9,0)=AR30,1,0))+IF($BI10="",0,IF(ROUND($BI10,0)=AR30,1,0))+IF($BI11="",0,IF(ROUND($BI11,0)=AR30,1,0))+IF($BI12="",0,IF(ROUND($BI12,0)=AR30,1,0))+IF($BI13="",0,IF(ROUND($BI13,0)=AR30,1,0))+IF($BI14="",0,IF(ROUND($BI14,0)=AR30,1,0))+IF($BI15="",0,IF(ROUND($BI15,0)=AR30,1,0))</f>
        <v>0</v>
      </c>
      <c r="AS34" s="160"/>
      <c r="AT34" s="159">
        <f>IF($BI3="",0,IF(ROUND($BI3,0)=AT30,1,0))+IF($BI4="",0,IF(ROUND($BI4,0)=AT30,1,0))+IF($BI5="",0,IF(ROUND($BI5,0)=AT30,1,0))+IF($BI6="",0,IF(ROUND($BI6,0)=AT30,1,0))+IF($BI7="",0,IF(ROUND($BI7,0)=AT30,1,0))+IF($BI8="",0,IF(ROUND($BI8,0)=AT30,1,0))+IF($BI9="",0,IF(ROUND($BI9,0)=AT30,1,0))+IF($BI10="",0,IF(ROUND($BI10,0)=AT30,1,0))+IF($BI11="",0,IF(ROUND($BI11,0)=AT30,1,0))+IF($BI12="",0,IF(ROUND($BI12,0)=AT30,1,0))+IF($BI13="",0,IF(ROUND($BI13,0)=AT30,1,0))+IF($BI14="",0,IF(ROUND($BI14,0)=AT30,1,0))+IF($BI15="",0,IF(ROUND($BI15,0)=AT30,1,0))</f>
        <v>3</v>
      </c>
      <c r="AU34" s="160"/>
      <c r="AV34" s="159">
        <f>IF($BI3="",0,IF(ROUND($BI3,0)=AV30,1,0))+IF($BI4="",0,IF(ROUND($BI4,0)=AV30,1,0))+IF($BI5="",0,IF(ROUND($BI5,0)=AV30,1,0))+IF($BI6="",0,IF(ROUND($BI6,0)=AV30,1,0))+IF($BI7="",0,IF(ROUND($BI7,0)=AV30,1,0))+IF($BI8="",0,IF(ROUND($BI8,0)=AV30,1,0))+IF($BI9="",0,IF(ROUND($BI9,0)=AV30,1,0))+IF($BI10="",0,IF(ROUND($BI10,0)=AV30,1,0))+IF($BI11="",0,IF(ROUND($BI11,0)=AV30,1,0))+IF($BI12="",0,IF(ROUND($BI12,0)=AV30,1,0))+IF($BI13="",0,IF(ROUND($BI13,0)=AV30,1,0))+IF($BI14="",0,IF(ROUND($BI14,0)=AV30,1,0))+IF($BI15="",0,IF(ROUND($BI15,0)=AV30,1,0))</f>
        <v>5</v>
      </c>
      <c r="AW34" s="160"/>
      <c r="AX34" s="159">
        <f>IF($BI3="",0,IF(ROUND($BI3,0)=AX30,1,0))+IF($BI4="",0,IF(ROUND($BI4,0)=AX30,1,0))+IF($BI5="",0,IF(ROUND($BI5,0)=AX30,1,0))+IF($BI6="",0,IF(ROUND($BI6,0)=AX30,1,0))+IF($BI7="",0,IF(ROUND($BI7,0)=AX30,1,0))+IF($BI8="",0,IF(ROUND($BI8,0)=AX30,1,0))+IF($BI9="",0,IF(ROUND($BI9,0)=AX30,1,0))+IF($BI10="",0,IF(ROUND($BI10,0)=AX30,1,0))+IF($BI11="",0,IF(ROUND($BI11,0)=AX30,1,0))+IF($BI12="",0,IF(ROUND($BI12,0)=AX30,1,0))+IF($BI13="",0,IF(ROUND($BI13,0)=AX30,1,0))+IF($BI14="",0,IF(ROUND($BI14,0)=AX30,1,0))+IF($BI15="",0,IF(ROUND($BI15,0)=AX30,1,0))</f>
        <v>5</v>
      </c>
      <c r="AY34" s="160"/>
      <c r="AZ34" s="154">
        <f>IF((AR34+AT34+AV34+AX34)=0,"",(AR34*2+AT34*3+AV34*4+AX34*5)/(AR34+AT34+AV34+AX34))</f>
        <v>4.153846153846154</v>
      </c>
      <c r="BA34" s="154"/>
      <c r="BB34" s="155">
        <f>IF((AR34+AT34+AV34+AX34)=0,"",SQRT(((5-AZ34)*(5-AZ34)*AX34+(4-AZ34)*(4-AZ34)*AV34+(3-AZ34)*(3-AZ34)*AT34+(2-AZ34)*(2-AZ34)*AR34)/(AR34+AT34+AV34+AX34)))</f>
        <v>0.7692307692307693</v>
      </c>
      <c r="BC34" s="155"/>
      <c r="BD34" s="156">
        <f>IF((AR34+AT34+AV34+AX34)=0,"",BB34/AZ34)</f>
        <v>0.18518518518518517</v>
      </c>
      <c r="BE34" s="157"/>
      <c r="BF34" s="33">
        <f>IF((AR34+AT34+AV34+AX34)=0,"",IF(BD34&gt;0.19,"!",""))</f>
      </c>
      <c r="BG34" s="158">
        <f>IF((AR34+AT34+AV34+AX34)=0,"",(AV34+AX34)/(AR34+AT34+AV34+AX34))</f>
        <v>0.7692307692307693</v>
      </c>
      <c r="BH34" s="158"/>
      <c r="BI34" s="23"/>
      <c r="BJ34" s="38" t="s">
        <v>54</v>
      </c>
      <c r="BK34" s="122">
        <f>IF($AQ4=BK31,1,0)+IF($AQ5=BK31,1,0)+IF($AQ6=BK31,1,0)+IF($AQ7=BK31,1,0)+IF($AQ8=BK31,1,0)+IF($AQ9=BK31,1,0)+IF($AQ10=BK31,1,0)+IF($AQ11=BK31,1,0)+IF($AQ12=BK31,1,0)+IF($AQ13=BK31,1,0)+IF($AQ14=BK31,1,0)+IF($AQ15=BK31,1,0)+IF($AQ16=BK31,1,0)</f>
        <v>0</v>
      </c>
      <c r="BL34" s="123"/>
      <c r="BM34" s="122">
        <f>IF($AQ4=BM31,1,0)+IF($AQ5=BM31,1,0)+IF($AQ6=BM31,1,0)+IF($AQ7=BM31,1,0)+IF($AQ8=BM31,1,0)+IF($AQ9=BM31,1,0)+IF($AQ10=BM31,1,0)+IF($AQ11=BM31,1,0)+IF($AQ12=BM31,1,0)+IF($AQ13=BM31,1,0)+IF($AQ14=BM31,1,0)+IF($AQ15=BM31,1,0)+IF($AQ16=BM31,1,0)</f>
        <v>3</v>
      </c>
      <c r="BN34" s="123"/>
      <c r="BO34" s="122">
        <f>IF($AQ4=BO31,1,0)+IF($AQ5=BO31,1,0)+IF($AQ6=BO31,1,0)+IF($AQ7=BO31,1,0)+IF($AQ8=BO31,1,0)+IF($AQ9=BO31,1,0)+IF($AQ10=BO31,1,0)+IF($AQ11=BO31,1,0)+IF($AQ12=BO31,1,0)+IF($AQ13=BO31,1,0)+IF($AQ14=BO31,1,0)+IF($AQ15=BO31,1,0)+IF($AQ16=BO31,1,0)</f>
        <v>5</v>
      </c>
      <c r="BP34" s="123"/>
      <c r="BQ34" s="122">
        <f>IF($AQ4=BQ31,1,0)+IF($AQ5=BQ31,1,0)+IF($AQ6=BQ31,1,0)+IF($AQ7=BQ31,1,0)+IF($AQ8=BQ31,1,0)+IF($AQ9=BQ31,1,0)+IF($AQ10=BQ31,1,0)+IF($AQ11=BQ31,1,0)+IF($AQ12=BQ31,1,0)+IF($AQ13=BQ31,1,0)+IF($AQ14=BQ31,1,0)+IF($AQ15=BQ31,1,0)+IF($AQ16=BQ31,1,0)</f>
        <v>4</v>
      </c>
      <c r="BR34" s="123"/>
      <c r="BS34" s="152">
        <f t="shared" si="23"/>
        <v>4.083333333333333</v>
      </c>
      <c r="BT34" s="152"/>
      <c r="BU34" s="153">
        <f t="shared" si="24"/>
        <v>0.7592027982620249</v>
      </c>
      <c r="BV34" s="153"/>
      <c r="BW34" s="149">
        <f t="shared" si="25"/>
        <v>0.18592721590090405</v>
      </c>
      <c r="BX34" s="150"/>
      <c r="BY34" s="32">
        <f t="shared" si="26"/>
      </c>
      <c r="BZ34" s="151">
        <f t="shared" si="27"/>
        <v>0.75</v>
      </c>
      <c r="CA34" s="151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</row>
    <row r="35" spans="1:116" ht="12.75" customHeight="1">
      <c r="A35" s="23"/>
      <c r="B35" s="23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23"/>
      <c r="V35" s="23"/>
      <c r="W35" s="128" t="str">
        <f>IF(AH34=1,"Наблюдается потеря мотивации у среднего звена. Рекомендуется усилить работу с ними.",IF(AH34=4,"Рекомендуется усилить работу со слабоуспевающими ученикам.",IF(AH34=2,"Наблюдается потеря интереса и равномерное снижение знаний по всем слоям класса. Рекомендуется проявить индивидуальный подход к ученикам.",IF(AH34=3,"Наблюдается потеря интереса к предмету со стороны сильных учеников. Рекомендуется усилить работу с мотивированными учениками.",""))))</f>
        <v>Наблюдается потеря интереса к предмету со стороны сильных учеников. Рекомендуется усилить работу с мотивированными учениками.</v>
      </c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23"/>
      <c r="AP35" s="23"/>
      <c r="AQ35" s="38" t="s">
        <v>55</v>
      </c>
      <c r="AR35" s="122">
        <f>IF($BJ4=AR30,1,0)+IF($BJ5=AR30,1,0)+IF($BJ6=AR30,1,0)+IF($BJ7=AR30,1,0)+IF($BJ8=AR30,1,0)+IF($BJ9=AR30,1,0)+IF($BJ10=AR30,1,0)+IF($BJ11=AR30,1,0)+IF($BJ12=AR30,1,0)+IF($BJ13=AR30,1,0)+IF($BJ14=AR30,1,0)+IF($BJ15=AR30,1,0)+IF($BJ16=AR30,1,0)</f>
        <v>0</v>
      </c>
      <c r="AS35" s="123"/>
      <c r="AT35" s="122">
        <f>IF($BJ4=AT31,1,0)+IF($BJ5=AT31,1,0)+IF($BJ6=AT31,1,0)+IF($BJ7=AT31,1,0)+IF($BJ8=AT31,1,0)+IF($BJ9=AT31,1,0)+IF($BJ10=AT31,1,0)+IF($BJ11=AT31,1,0)+IF($BJ12=AT31,1,0)+IF($BJ13=AT31,1,0)+IF($BJ14=AT31,1,0)+IF($BJ15=AT31,1,0)+IF($BJ16=AT31,1,0)</f>
        <v>2</v>
      </c>
      <c r="AU35" s="123"/>
      <c r="AV35" s="122">
        <f>IF($BJ4=AV31,1,0)+IF($BJ5=AV31,1,0)+IF($BJ6=AV31,1,0)+IF($BJ7=AV31,1,0)+IF($BJ8=AV31,1,0)+IF($BJ9=AV31,1,0)+IF($BJ10=AV31,1,0)+IF($BJ11=AV31,1,0)+IF($BJ12=AV31,1,0)+IF($BJ13=AV31,1,0)+IF($BJ14=AV31,1,0)+IF($BJ15=AV31,1,0)+IF($BJ16=AV31,1,0)</f>
        <v>5</v>
      </c>
      <c r="AW35" s="123"/>
      <c r="AX35" s="122">
        <f>IF($BJ4=AX31,1,0)+IF($BJ5=AX31,1,0)+IF($BJ6=AX31,1,0)+IF($BJ7=AX31,1,0)+IF($BJ8=AX31,1,0)+IF($BJ9=AX31,1,0)+IF($BJ10=AX31,1,0)+IF($BJ11=AX31,1,0)+IF($BJ12=AX31,1,0)+IF($BJ13=AX31,1,0)+IF($BJ14=AX31,1,0)+IF($BJ15=AX31,1,0)+IF($BJ16=AX31,1,0)</f>
        <v>5</v>
      </c>
      <c r="AY35" s="123"/>
      <c r="AZ35" s="152">
        <f>IF((AR35+AT35+AV35+AX35)=0,"",(AR35*2+AT35*3+AV35*4+AX35*5)/(AR35+AT35+AV35+AX35))</f>
        <v>4.25</v>
      </c>
      <c r="BA35" s="152"/>
      <c r="BB35" s="153">
        <f>IF((AR35+AT35+AV35+AX35)=0,"",SQRT(((5-AZ35)*(5-AZ35)*AX35+(4-AZ35)*(4-AZ35)*AV35+(3-AZ35)*(3-AZ35)*AT35+(2-AZ35)*(2-AZ35)*AR35)/(AR35+AT35+AV35+AX35)))</f>
        <v>0.7216878364870323</v>
      </c>
      <c r="BC35" s="153"/>
      <c r="BD35" s="149">
        <f>IF((AR35+AT35+AV35+AX35)=0,"",BB35/AZ35)</f>
        <v>0.1698089027028311</v>
      </c>
      <c r="BE35" s="150"/>
      <c r="BF35" s="32">
        <f>IF((AR35+AT35+AV35+AX35)=0,"",IF(BD35&gt;0.19,"!",""))</f>
      </c>
      <c r="BG35" s="151">
        <f>IF((AR35+AT35+AV35+AX35)=0,"",(AV35+AX35)/(AR35+AT35+AV35+AX35))</f>
        <v>0.8333333333333334</v>
      </c>
      <c r="BH35" s="151"/>
      <c r="BI35" s="23"/>
      <c r="BJ35" s="38" t="s">
        <v>55</v>
      </c>
      <c r="BK35" s="122">
        <f>IF($BJ4=BK30,1,0)+IF($BJ5=BK30,1,0)+IF($BJ6=BK30,1,0)+IF($BJ7=BK30,1,0)+IF($BJ8=BK30,1,0)+IF($BJ9=BK30,1,0)+IF($BJ10=BK30,1,0)+IF($BJ11=BK30,1,0)+IF($BJ12=BK30,1,0)+IF($BJ13=BK30,1,0)+IF($BJ14=BK30,1,0)+IF($BJ15=BK30,1,0)+IF($BJ16=BK30,1,0)</f>
        <v>0</v>
      </c>
      <c r="BL35" s="123"/>
      <c r="BM35" s="122">
        <f>IF($BJ4=BM31,1,0)+IF($BJ5=BM31,1,0)+IF($BJ6=BM31,1,0)+IF($BJ7=BM31,1,0)+IF($BJ8=BM31,1,0)+IF($BJ9=BM31,1,0)+IF($BJ10=BM31,1,0)+IF($BJ11=BM31,1,0)+IF($BJ12=BM31,1,0)+IF($BJ13=BM31,1,0)+IF($BJ14=BM31,1,0)+IF($BJ15=BM31,1,0)+IF($BJ16=BM31,1,0)</f>
        <v>2</v>
      </c>
      <c r="BN35" s="123"/>
      <c r="BO35" s="122">
        <f>IF($BJ4=BO31,1,0)+IF($BJ5=BO31,1,0)+IF($BJ6=BO31,1,0)+IF($BJ7=BO31,1,0)+IF($BJ8=BO31,1,0)+IF($BJ9=BO31,1,0)+IF($BJ10=BO31,1,0)+IF($BJ11=BO31,1,0)+IF($BJ12=BO31,1,0)+IF($BJ13=BO31,1,0)+IF($BJ14=BO31,1,0)+IF($BJ15=BO31,1,0)+IF($BJ16=BO31,1,0)</f>
        <v>5</v>
      </c>
      <c r="BP35" s="123"/>
      <c r="BQ35" s="122">
        <f>IF($BJ4=BQ31,1,0)+IF($BJ5=BQ31,1,0)+IF($BJ6=BQ31,1,0)+IF($BJ7=BQ31,1,0)+IF($BJ8=BQ31,1,0)+IF($BJ9=BQ31,1,0)+IF($BJ10=BQ31,1,0)+IF($BJ11=BQ31,1,0)+IF($BJ12=BQ31,1,0)+IF($BJ13=BQ31,1,0)+IF($BJ14=BQ31,1,0)+IF($BJ15=BQ31,1,0)+IF($BJ16=BQ31,1,0)</f>
        <v>5</v>
      </c>
      <c r="BR35" s="123"/>
      <c r="BS35" s="152">
        <f t="shared" si="23"/>
        <v>4.25</v>
      </c>
      <c r="BT35" s="152"/>
      <c r="BU35" s="153">
        <f t="shared" si="24"/>
        <v>0.7216878364870323</v>
      </c>
      <c r="BV35" s="153"/>
      <c r="BW35" s="149">
        <f t="shared" si="25"/>
        <v>0.1698089027028311</v>
      </c>
      <c r="BX35" s="150"/>
      <c r="BY35" s="32">
        <f t="shared" si="26"/>
      </c>
      <c r="BZ35" s="151">
        <f t="shared" si="27"/>
        <v>0.8333333333333334</v>
      </c>
      <c r="CA35" s="151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</row>
    <row r="36" spans="1:116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87"/>
      <c r="O36" s="23"/>
      <c r="P36" s="23"/>
      <c r="Q36" s="23"/>
      <c r="R36" s="23"/>
      <c r="S36" s="23"/>
      <c r="T36" s="23"/>
      <c r="U36" s="23"/>
      <c r="V36" s="23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23"/>
      <c r="AP36" s="23"/>
      <c r="AQ36" s="23"/>
      <c r="AR36" s="124">
        <f>IF(AND(AZ34="",AZ35=""),"",IF(AZ35="",IF(AR34-AR33=0,0,IF(AR34-AR33&gt;0,1,2)),IF(AR35-AR33=0,0,IF(AR35-AR33&gt;0,1,2))))</f>
        <v>0</v>
      </c>
      <c r="AS36" s="124"/>
      <c r="AT36" s="124">
        <f>IF(AND(AZ34="",AZ35=""),"",IF(AZ35="",IF(AT34-AT33=0,0,IF(AT34-AT33&gt;0,1,2)),IF(AT35-AT33=0,0,IF(AT35-AT33&gt;0,1,2))))</f>
        <v>2</v>
      </c>
      <c r="AU36" s="124"/>
      <c r="AV36" s="124">
        <f>IF(AND(AZ34="",AZ35=""),"",IF(AZ35="",IF(AV34-AV33=0,0,IF(AV34-AV33&gt;0,1,2)),IF(AV35-AV33=0,0,IF(AV35-AV33&gt;0,1,2))))</f>
        <v>0</v>
      </c>
      <c r="AW36" s="124"/>
      <c r="AX36" s="124">
        <f>IF(AND(AZ34="",AZ35=""),"",IF(AZ35="",IF(AX34-AX33=0,0,IF(AX34-AX33&gt;0,1,2)),IF(AX35-AX33=0,0,IF(AX35-AX33&gt;0,1,2))))</f>
        <v>1</v>
      </c>
      <c r="AY36" s="124"/>
      <c r="AZ36" s="125" t="str">
        <f>IF(AND(AZ33&lt;&gt;"",AZ34&lt;&gt;""),IF(AZ35="",(IF((AZ34-AZ33)&gt;0,"☺",IF((AZ34-AZ33)&lt;0,"▼",""))),(IF((AZ35-AZ33)&gt;0,"☺",IF((AZ35-AZ33)&lt;0,"▼","")))),"")</f>
        <v>☺</v>
      </c>
      <c r="BA36" s="126"/>
      <c r="BB36" s="127">
        <f>IF(AND(AZ34="",AZ35=""),"",IF(AND(AT36=1,AX36=2),2,IF(OR(AND(AV36=1,AX36=2),AND(AV36=0,AX36=2),AND(AT36=2,AX36=2),AND(AT36=0,AX36=2)),3,IF(OR(AND(AT36=1,AV36=2),AND(AT36=1,AV36=2,AX36=1)),1,""))))</f>
      </c>
      <c r="BC36" s="127"/>
      <c r="BD36" s="23"/>
      <c r="BE36" s="23"/>
      <c r="BF36" s="23"/>
      <c r="BG36" s="125" t="str">
        <f>IF(AND(BG33&lt;&gt;"",BG34&lt;&gt;""),IF(BG35="",(IF((BG34-BG33)&gt;0,"☺",IF((BG34-BG33)&lt;0,"▼",""))),(IF((BG35-BG33)&gt;0,"☺",IF((BG35-BG33)&lt;0,"▼","")))),"")</f>
        <v>☺</v>
      </c>
      <c r="BH36" s="126"/>
      <c r="BI36" s="23"/>
      <c r="BJ36" s="39" t="s">
        <v>44</v>
      </c>
      <c r="BK36" s="159">
        <f>IF($CC4="",0,IF(ROUND($CC4,0)=BK31,1,0))+IF($CC5="",0,IF(ROUND($CC5,0)=BK31,1,0))+IF($CC6="",0,IF(ROUND($CC6,0)=BK31,1,0))+IF($CC7="",0,IF(ROUND($CC7,0)=BK31,1,0))+IF($CC8="",0,IF(ROUND($CC8,0)=BK31,1,0))+IF($CC9="",0,IF(ROUND($CC9,0)=BK31,1,0))+IF($CC10="",0,IF(ROUND($CC10,0)=BK31,1,0))+IF($CC11="",0,IF(ROUND($CC11,0)=BK31,1,0))+IF($CC12="",0,IF(ROUND($CC12,0)=BK31,1,0))+IF($CC13="",0,IF(ROUND($CC13,0)=BK31,1,0))+IF($CC14="",0,IF(ROUND($CC14,0)=BK31,1,0))+IF($CC15="",0,IF(ROUND($CC15,0)=BK31,1,0))+IF($CC16="",0,IF(ROUND($CC16,0)=BK31,1,0))</f>
        <v>0</v>
      </c>
      <c r="BL36" s="160"/>
      <c r="BM36" s="159">
        <f>IF($CC4="",0,IF(ROUND($CC4,0)=BM31,1,0))+IF($CC5="",0,IF(ROUND($CC5,0)=BM31,1,0))+IF($CC6="",0,IF(ROUND($CC6,0)=BM31,1,0))+IF($CC7="",0,IF(ROUND($CC7,0)=BM31,1,0))+IF($CC8="",0,IF(ROUND($CC8,0)=BM31,1,0))+IF($CC9="",0,IF(ROUND($CC9,0)=BM31,1,0))+IF($CC10="",0,IF(ROUND($CC10,0)=BM31,1,0))+IF($CC11="",0,IF(ROUND($CC11,0)=BM31,1,0))+IF($CC12="",0,IF(ROUND($CC12,0)=BM31,1,0))+IF($CC13="",0,IF(ROUND($CC13,0)=BM31,1,0))+IF($CC14="",0,IF(ROUND($CC14,0)=BM31,1,0))+IF($CC15="",0,IF(ROUND($CC15,0)=BM31,1,0))+IF($CC16="",0,IF(ROUND($CC16,0)=BM31,1,0))</f>
        <v>0</v>
      </c>
      <c r="BN36" s="160"/>
      <c r="BO36" s="159">
        <f>IF($CC4="",0,IF(ROUND($CC4,0)=BO31,1,0))+IF($CC5="",0,IF(ROUND($CC5,0)=BO31,1,0))+IF($CC6="",0,IF(ROUND($CC6,0)=BO31,1,0))+IF($CC7="",0,IF(ROUND($CC7,0)=BO31,1,0))+IF($CC8="",0,IF(ROUND($CC8,0)=BO31,1,0))+IF($CC9="",0,IF(ROUND($CC9,0)=BO31,1,0))+IF($CC10="",0,IF(ROUND($CC10,0)=BO31,1,0))+IF($CC11="",0,IF(ROUND($CC11,0)=BO31,1,0))+IF($CC12="",0,IF(ROUND($CC12,0)=BO31,1,0))+IF($CC13="",0,IF(ROUND($CC13,0)=BO31,1,0))+IF($CC14="",0,IF(ROUND($CC14,0)=BO31,1,0))+IF($CC15="",0,IF(ROUND($CC15,0)=BO31,1,0))+IF($CC16="",0,IF(ROUND($CC16,0)=BO31,1,0))</f>
        <v>0</v>
      </c>
      <c r="BP36" s="160"/>
      <c r="BQ36" s="159">
        <f>IF($CC4="",0,IF(ROUND($CC4,0)=BQ31,1,0))+IF($CC5="",0,IF(ROUND($CC5,0)=BQ31,1,0))+IF($CC6="",0,IF(ROUND($CC6,0)=BQ31,1,0))+IF($CC7="",0,IF(ROUND($CC7,0)=BQ31,1,0))+IF($CC8="",0,IF(ROUND($CC8,0)=BQ31,1,0))+IF($CC9="",0,IF(ROUND($CC9,0)=BQ31,1,0))+IF($CC10="",0,IF(ROUND($CC10,0)=BQ31,1,0))+IF($CC11="",0,IF(ROUND($CC11,0)=BQ31,1,0))+IF($CC12="",0,IF(ROUND($CC12,0)=BQ31,1,0))+IF($CC13="",0,IF(ROUND($CC13,0)=BQ31,1,0))+IF($CC14="",0,IF(ROUND($CC14,0)=BQ31,1,0))+IF($CC15="",0,IF(ROUND($CC15,0)=BQ31,1,0))+IF($CC16="",0,IF(ROUND($CC16,0)=BQ31,1,0))</f>
        <v>0</v>
      </c>
      <c r="BR36" s="160"/>
      <c r="BS36" s="154">
        <f t="shared" si="23"/>
      </c>
      <c r="BT36" s="154"/>
      <c r="BU36" s="155">
        <f t="shared" si="24"/>
      </c>
      <c r="BV36" s="155"/>
      <c r="BW36" s="156">
        <f t="shared" si="25"/>
      </c>
      <c r="BX36" s="157"/>
      <c r="BY36" s="33">
        <f t="shared" si="26"/>
      </c>
      <c r="BZ36" s="158">
        <f t="shared" si="27"/>
      </c>
      <c r="CA36" s="158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</row>
    <row r="37" spans="1:116" ht="12.75">
      <c r="A37" s="23"/>
      <c r="B37" s="184" t="s">
        <v>67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23"/>
      <c r="AP37" s="23"/>
      <c r="AQ37" s="128">
        <f>IF(BB36=1,"Наблюдается потеря мотивации у среднего звена. Рекомендуется усилить работу с ними.",IF(BB36=4,"Рекомендуется усилить работу со слабоуспевающими ученикам.",IF(BB36=2,"Наблюдается потеря интереса и равномерное снижение знаний по всем слоям класса. Рекомендуется проявить индивидуальный подход к ученикам.",IF(BB36=3,"Наблюдается потеря интереса к предмету со стороны сильных учеников. Рекомендуется усилить работу с мотивированными учениками.",""))))</f>
      </c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23"/>
      <c r="BJ37" s="38" t="s">
        <v>56</v>
      </c>
      <c r="BK37" s="122">
        <f>IF($CD3=BK31,1,0)+IF($CD4=BK31,1,0)+IF($CD5=BK31,1,0)+IF($CD6=BK31,1,0)+IF($CD7=BK31,1,0)+IF($CD8=BK31,1,0)+IF($CD9=BK31,1,0)+IF($CD10=BK31,1,0)+IF($CD11=BK31,1,0)+IF($CD12=BK31,1,0)+IF($CD13=BK31,1,0)+IF($CD14=BK31,1,0)+IF($CD15=BK31,1,0)</f>
        <v>0</v>
      </c>
      <c r="BL37" s="123"/>
      <c r="BM37" s="122">
        <f>IF($CD3=BM31,1,0)+IF($CD4=BM31,1,0)+IF($CD5=BM31,1,0)+IF($CD6=BM31,1,0)+IF($CD7=BM31,1,0)+IF($CD8=BM31,1,0)+IF($CD9=BM31,1,0)+IF($CD10=BM31,1,0)+IF($CD11=BM31,1,0)+IF($CD12=BM31,1,0)+IF($CD13=BM31,1,0)+IF($CD14=BM31,1,0)+IF($CD15=BM31,1,0)</f>
        <v>0</v>
      </c>
      <c r="BN37" s="123"/>
      <c r="BO37" s="122">
        <f>IF($CD3=BO31,1,0)+IF($CD4=BO31,1,0)+IF($CD5=BO31,1,0)+IF($CD6=BO31,1,0)+IF($CD7=BO31,1,0)+IF($CD8=BO31,1,0)+IF($CD9=BO31,1,0)+IF($CD10=BO31,1,0)+IF($CD11=BO31,1,0)+IF($CD12=BO31,1,0)+IF($CD13=BO31,1,0)+IF($CD14=BO31,1,0)+IF($CD15=BO31,1,0)</f>
        <v>0</v>
      </c>
      <c r="BP37" s="123"/>
      <c r="BQ37" s="122">
        <f>IF($CD3=BQ31,1,0)+IF($CD4=BQ31,1,0)+IF($CD5=BQ31,1,0)+IF($CD6=BQ31,1,0)+IF($CD7=BQ31,1,0)+IF($CD8=BQ31,1,0)+IF($CD9=BQ31,1,0)+IF($CD10=BQ31,1,0)+IF($CD11=BQ31,1,0)+IF($CD12=BQ31,1,0)+IF($CD13=BQ31,1,0)+IF($CD14=BQ31,1,0)+IF($CD15=BQ31,1,0)</f>
        <v>0</v>
      </c>
      <c r="BR37" s="123"/>
      <c r="BS37" s="152">
        <f t="shared" si="23"/>
      </c>
      <c r="BT37" s="152"/>
      <c r="BU37" s="153">
        <f t="shared" si="24"/>
      </c>
      <c r="BV37" s="153"/>
      <c r="BW37" s="149">
        <f t="shared" si="25"/>
      </c>
      <c r="BX37" s="150"/>
      <c r="BY37" s="32">
        <f t="shared" si="26"/>
      </c>
      <c r="BZ37" s="151">
        <f t="shared" si="27"/>
      </c>
      <c r="CA37" s="151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</row>
    <row r="38" spans="1:116" ht="12.75">
      <c r="A38" s="23"/>
      <c r="B38" s="18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23"/>
      <c r="BJ38" s="23"/>
      <c r="BK38" s="124">
        <f>IF(AND(BS36="",BS37=""),"",IF(BS37="",IF(BK36-BK35=0,0,IF(BK36-BK35&gt;0,1,2)),IF(BK37-BK35=0,0,IF(BK37-BK35&gt;0,1,2))))</f>
      </c>
      <c r="BL38" s="124"/>
      <c r="BM38" s="124">
        <f>IF(AND(BS36="",BS37=""),"",IF(BS37="",IF(BM36-BM35=0,0,IF(BM36-BM35&gt;0,1,2)),IF(BM37-BM35=0,0,IF(BM37-BM35&gt;0,1,2))))</f>
      </c>
      <c r="BN38" s="124"/>
      <c r="BO38" s="124">
        <f>IF(AND(BS36="",BS37=""),"",IF(BS37="",IF(BO36-BO35=0,0,IF(BO36-BO35&gt;0,1,2)),IF(BO37-BO35=0,0,IF(BO37-BO35&gt;0,1,2))))</f>
      </c>
      <c r="BP38" s="124"/>
      <c r="BQ38" s="124">
        <f>IF(AND(BS36="",BS37=""),"",IF(BS37="",IF(BQ36-BQ35=0,0,IF(BQ36-BQ35&gt;0,1,2)),IF(BQ37-BQ35=0,0,IF(BQ37-BQ35&gt;0,1,2))))</f>
      </c>
      <c r="BR38" s="124"/>
      <c r="BS38" s="125">
        <f>IF(AND(BS35&lt;&gt;"",BS36&lt;&gt;""),IF(BS37="",(IF((BS36-BS35)&gt;0,"☺",IF((BS36-BS35)&lt;0,"▼",""))),(IF((BS37-BS35)&gt;0,"☺",IF((BS37-BS35)&lt;0,"▼","")))),"")</f>
      </c>
      <c r="BT38" s="126"/>
      <c r="BU38" s="127">
        <f>IF(AND(BS36="",BS37=""),"",IF(AND(BM38=1,BQ38=2),2,IF(OR(AND(BO38=1,BQ38=2),AND(BO38=0,BQ38=2),AND(BM38=2,BQ38=2),AND(BM38=0,BQ38=2)),3,IF(OR(AND(BM38=1,BO38=2),AND(BM38=1,BO38=2,BQ38=1)),1,""))))</f>
      </c>
      <c r="BV38" s="127"/>
      <c r="BW38" s="23"/>
      <c r="BX38" s="23"/>
      <c r="BY38" s="23"/>
      <c r="BZ38" s="125">
        <f>IF(AND(BZ35&lt;&gt;"",BZ36&lt;&gt;""),IF(BZ37="",(IF((BZ36-BZ35)&gt;0,"☺",IF((BZ36-BZ35)&lt;0,"▼",""))),(IF((BZ37-BZ35)&gt;0,"☺",IF((BZ37-BZ35)&lt;0,"▼","")))),"")</f>
      </c>
      <c r="CA38" s="126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</row>
    <row r="39" spans="1:116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23"/>
      <c r="BJ39" s="128">
        <f>IF(BU38=1,"Наблюдается потеря мотивации у среднего звена. Рекомендуется усилить работу с ними.",IF(BU38=4,"Рекомендуется усилить работу со слабоуспевающими ученикам.",IF(BU38=2,"Наблюдается потеря интереса и равномерное снижение знаний по всем слоям класса. Рекомендуется проявить индивидуальный подход к ученикам.",IF(BU38=3,"Наблюдается потеря интереса к предмету со стороны сильных учеников. Рекомендуется усилить работу с мотивированными учениками.",""))))</f>
      </c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</row>
    <row r="40" spans="1:116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</row>
    <row r="41" spans="1:116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</row>
    <row r="42" spans="1:116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</row>
    <row r="43" spans="1:116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</row>
    <row r="44" spans="1:116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</row>
    <row r="45" spans="1:116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</row>
    <row r="46" spans="1:116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</row>
    <row r="47" spans="1:116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</row>
    <row r="48" spans="1:116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</row>
    <row r="49" spans="1:116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</row>
    <row r="50" spans="1:116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</row>
    <row r="51" spans="1:116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</row>
    <row r="52" spans="1:116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</row>
    <row r="53" spans="1:116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</row>
    <row r="54" spans="1:116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</row>
    <row r="55" spans="1:116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</row>
    <row r="56" spans="1:11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</row>
    <row r="57" spans="1:11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</row>
    <row r="58" spans="1:11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</row>
    <row r="59" spans="1:11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</row>
    <row r="60" spans="1:11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</row>
    <row r="61" spans="1:116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</row>
    <row r="62" spans="1:116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</row>
    <row r="63" spans="1:116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</row>
    <row r="64" spans="1:116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</row>
    <row r="65" spans="1:116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</row>
    <row r="66" spans="1:116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</row>
  </sheetData>
  <sheetProtection selectLockedCells="1" selectUnlockedCells="1"/>
  <mergeCells count="431">
    <mergeCell ref="B37:B38"/>
    <mergeCell ref="BS38:BT38"/>
    <mergeCell ref="BZ38:CA38"/>
    <mergeCell ref="BK24:BL24"/>
    <mergeCell ref="BM24:BN24"/>
    <mergeCell ref="BO24:BP24"/>
    <mergeCell ref="BQ24:BR24"/>
    <mergeCell ref="BW37:BX37"/>
    <mergeCell ref="BU37:BV37"/>
    <mergeCell ref="BK37:BL37"/>
    <mergeCell ref="BZ25:CA25"/>
    <mergeCell ref="BS35:BT35"/>
    <mergeCell ref="BU35:BV35"/>
    <mergeCell ref="BW35:BX35"/>
    <mergeCell ref="BZ35:CA35"/>
    <mergeCell ref="BS34:BT34"/>
    <mergeCell ref="BU34:BV34"/>
    <mergeCell ref="BW34:BX34"/>
    <mergeCell ref="BW25:BX25"/>
    <mergeCell ref="BW33:BX33"/>
    <mergeCell ref="AR35:AS35"/>
    <mergeCell ref="BJ26:CA28"/>
    <mergeCell ref="BS37:BT37"/>
    <mergeCell ref="BZ37:CA37"/>
    <mergeCell ref="BO37:BP37"/>
    <mergeCell ref="BQ37:BR37"/>
    <mergeCell ref="BK35:BL35"/>
    <mergeCell ref="BM35:BN35"/>
    <mergeCell ref="BO35:BP35"/>
    <mergeCell ref="BQ35:BR35"/>
    <mergeCell ref="BU25:BV25"/>
    <mergeCell ref="BS24:BT24"/>
    <mergeCell ref="BU24:BV24"/>
    <mergeCell ref="BO34:BP34"/>
    <mergeCell ref="BQ34:BR34"/>
    <mergeCell ref="BQ33:BR33"/>
    <mergeCell ref="BS33:BT33"/>
    <mergeCell ref="BU33:BV33"/>
    <mergeCell ref="BU32:BV32"/>
    <mergeCell ref="BQ25:BR25"/>
    <mergeCell ref="BZ36:CA36"/>
    <mergeCell ref="BK36:BL36"/>
    <mergeCell ref="BM36:BN36"/>
    <mergeCell ref="BO36:BP36"/>
    <mergeCell ref="BQ36:BR36"/>
    <mergeCell ref="BS36:BT36"/>
    <mergeCell ref="BU36:BV36"/>
    <mergeCell ref="BW36:BX36"/>
    <mergeCell ref="BZ33:CA33"/>
    <mergeCell ref="BW32:BX32"/>
    <mergeCell ref="BZ34:CA34"/>
    <mergeCell ref="AV35:AW35"/>
    <mergeCell ref="AX35:AY35"/>
    <mergeCell ref="AZ35:BA35"/>
    <mergeCell ref="BZ32:CA32"/>
    <mergeCell ref="BK33:BL33"/>
    <mergeCell ref="BM33:BN33"/>
    <mergeCell ref="BO33:BP33"/>
    <mergeCell ref="BB35:BC35"/>
    <mergeCell ref="BD35:BE35"/>
    <mergeCell ref="BG35:BH35"/>
    <mergeCell ref="BB34:BC34"/>
    <mergeCell ref="BD34:BE34"/>
    <mergeCell ref="BK34:BL34"/>
    <mergeCell ref="BM34:BN34"/>
    <mergeCell ref="AR33:AS33"/>
    <mergeCell ref="BG33:BH33"/>
    <mergeCell ref="AX33:AY33"/>
    <mergeCell ref="AZ33:BA33"/>
    <mergeCell ref="AT35:AU35"/>
    <mergeCell ref="AT34:AU34"/>
    <mergeCell ref="AV34:AW34"/>
    <mergeCell ref="AX34:AY34"/>
    <mergeCell ref="AZ34:BA34"/>
    <mergeCell ref="AR32:AS32"/>
    <mergeCell ref="BG32:BH32"/>
    <mergeCell ref="AR34:AS34"/>
    <mergeCell ref="BG34:BH34"/>
    <mergeCell ref="BB33:BC33"/>
    <mergeCell ref="BD33:BE33"/>
    <mergeCell ref="AT33:AU33"/>
    <mergeCell ref="AV33:AW33"/>
    <mergeCell ref="AV32:AW32"/>
    <mergeCell ref="AT32:AU32"/>
    <mergeCell ref="AR22:AS22"/>
    <mergeCell ref="BG22:BH22"/>
    <mergeCell ref="AZ24:BA24"/>
    <mergeCell ref="BG24:BH24"/>
    <mergeCell ref="AR23:AS23"/>
    <mergeCell ref="AT23:AU23"/>
    <mergeCell ref="AV23:AW23"/>
    <mergeCell ref="AX23:AY23"/>
    <mergeCell ref="AZ23:BA23"/>
    <mergeCell ref="BB23:BC23"/>
    <mergeCell ref="AR20:AS20"/>
    <mergeCell ref="BG20:BH20"/>
    <mergeCell ref="AR21:AS21"/>
    <mergeCell ref="BG21:BH21"/>
    <mergeCell ref="BB21:BC21"/>
    <mergeCell ref="BD21:BE21"/>
    <mergeCell ref="AT21:AU21"/>
    <mergeCell ref="AV21:AW21"/>
    <mergeCell ref="AX21:AY21"/>
    <mergeCell ref="AZ21:BA21"/>
    <mergeCell ref="AR18:BH18"/>
    <mergeCell ref="AR19:AS19"/>
    <mergeCell ref="AT19:AU19"/>
    <mergeCell ref="AV19:AW19"/>
    <mergeCell ref="AX19:AY19"/>
    <mergeCell ref="AZ19:BA19"/>
    <mergeCell ref="BB19:BC19"/>
    <mergeCell ref="BD19:BF19"/>
    <mergeCell ref="BG19:BH19"/>
    <mergeCell ref="BK18:CA18"/>
    <mergeCell ref="BK19:BL19"/>
    <mergeCell ref="BM19:BN19"/>
    <mergeCell ref="BO19:BP19"/>
    <mergeCell ref="BQ19:BR19"/>
    <mergeCell ref="BS19:BT19"/>
    <mergeCell ref="BU19:BV19"/>
    <mergeCell ref="BW19:BY19"/>
    <mergeCell ref="BZ19:CA19"/>
    <mergeCell ref="BZ20:CA20"/>
    <mergeCell ref="BK21:BL21"/>
    <mergeCell ref="BK20:BL20"/>
    <mergeCell ref="BM20:BN20"/>
    <mergeCell ref="BO20:BP20"/>
    <mergeCell ref="BD23:BE23"/>
    <mergeCell ref="BG23:BH23"/>
    <mergeCell ref="BM21:BN21"/>
    <mergeCell ref="BO21:BP21"/>
    <mergeCell ref="BQ20:BR20"/>
    <mergeCell ref="BS20:BT20"/>
    <mergeCell ref="BU20:BV20"/>
    <mergeCell ref="BW20:BX20"/>
    <mergeCell ref="AT30:AU30"/>
    <mergeCell ref="AV30:AW30"/>
    <mergeCell ref="AX30:AY30"/>
    <mergeCell ref="BK25:BL25"/>
    <mergeCell ref="BM25:BN25"/>
    <mergeCell ref="BO25:BP25"/>
    <mergeCell ref="BD30:BF30"/>
    <mergeCell ref="AX32:AY32"/>
    <mergeCell ref="AZ32:BA32"/>
    <mergeCell ref="BB31:BC31"/>
    <mergeCell ref="BB32:BC32"/>
    <mergeCell ref="BD32:BE32"/>
    <mergeCell ref="BS22:BT22"/>
    <mergeCell ref="BG30:BH30"/>
    <mergeCell ref="BG31:BH31"/>
    <mergeCell ref="BD31:BE31"/>
    <mergeCell ref="AZ30:BA30"/>
    <mergeCell ref="BB22:BC22"/>
    <mergeCell ref="BK30:CA30"/>
    <mergeCell ref="BQ21:BR21"/>
    <mergeCell ref="BS21:BT21"/>
    <mergeCell ref="BU21:BV21"/>
    <mergeCell ref="BD22:BE22"/>
    <mergeCell ref="BW21:BX21"/>
    <mergeCell ref="BZ21:CA21"/>
    <mergeCell ref="BB30:BC30"/>
    <mergeCell ref="BS25:BT25"/>
    <mergeCell ref="BW23:BX23"/>
    <mergeCell ref="BZ23:CA23"/>
    <mergeCell ref="BK22:BL22"/>
    <mergeCell ref="AT31:AU31"/>
    <mergeCell ref="AV31:AW31"/>
    <mergeCell ref="AX31:AY31"/>
    <mergeCell ref="AZ31:BA31"/>
    <mergeCell ref="AR29:BH29"/>
    <mergeCell ref="BB24:BC24"/>
    <mergeCell ref="BD24:BE24"/>
    <mergeCell ref="BM22:BN22"/>
    <mergeCell ref="BO22:BP22"/>
    <mergeCell ref="BQ22:BR22"/>
    <mergeCell ref="BZ22:CA22"/>
    <mergeCell ref="BK23:BL23"/>
    <mergeCell ref="BM23:BN23"/>
    <mergeCell ref="BO23:BP23"/>
    <mergeCell ref="BQ23:BR23"/>
    <mergeCell ref="BS23:BT23"/>
    <mergeCell ref="BU23:BV23"/>
    <mergeCell ref="BS31:BT31"/>
    <mergeCell ref="BU31:BV31"/>
    <mergeCell ref="BW24:BX24"/>
    <mergeCell ref="BZ24:CA24"/>
    <mergeCell ref="AT22:AU22"/>
    <mergeCell ref="AV22:AW22"/>
    <mergeCell ref="AX22:AY22"/>
    <mergeCell ref="AZ22:BA22"/>
    <mergeCell ref="BU22:BV22"/>
    <mergeCell ref="BW22:BX22"/>
    <mergeCell ref="AQ25:BH27"/>
    <mergeCell ref="AR24:AS24"/>
    <mergeCell ref="AT24:AU24"/>
    <mergeCell ref="BK31:BL31"/>
    <mergeCell ref="BM31:BN31"/>
    <mergeCell ref="BO31:BP31"/>
    <mergeCell ref="AR30:AS30"/>
    <mergeCell ref="AR31:AS31"/>
    <mergeCell ref="AT20:AU20"/>
    <mergeCell ref="AV20:AW20"/>
    <mergeCell ref="AX20:AY20"/>
    <mergeCell ref="AZ20:BA20"/>
    <mergeCell ref="BB20:BC20"/>
    <mergeCell ref="BD20:BE20"/>
    <mergeCell ref="X22:Y22"/>
    <mergeCell ref="Z22:AA22"/>
    <mergeCell ref="AB22:AC22"/>
    <mergeCell ref="AD22:AE22"/>
    <mergeCell ref="AF22:AG22"/>
    <mergeCell ref="AH22:AI22"/>
    <mergeCell ref="AF34:AG34"/>
    <mergeCell ref="AM34:AN34"/>
    <mergeCell ref="BZ31:CA31"/>
    <mergeCell ref="BK32:BL32"/>
    <mergeCell ref="BM32:BN32"/>
    <mergeCell ref="BO32:BP32"/>
    <mergeCell ref="BQ32:BR32"/>
    <mergeCell ref="BS32:BT32"/>
    <mergeCell ref="BW31:BY31"/>
    <mergeCell ref="BQ31:BR31"/>
    <mergeCell ref="AF33:AG33"/>
    <mergeCell ref="AM33:AN33"/>
    <mergeCell ref="X33:Y33"/>
    <mergeCell ref="Z33:AA33"/>
    <mergeCell ref="AB33:AC33"/>
    <mergeCell ref="AD33:AE33"/>
    <mergeCell ref="AH33:AI33"/>
    <mergeCell ref="AJ33:AK33"/>
    <mergeCell ref="AF31:AG31"/>
    <mergeCell ref="AH31:AI31"/>
    <mergeCell ref="AJ31:AK31"/>
    <mergeCell ref="AM31:AN31"/>
    <mergeCell ref="X31:Y31"/>
    <mergeCell ref="Z31:AA31"/>
    <mergeCell ref="AB31:AC31"/>
    <mergeCell ref="AD31:AE31"/>
    <mergeCell ref="AF32:AG32"/>
    <mergeCell ref="AH32:AI32"/>
    <mergeCell ref="AJ32:AK32"/>
    <mergeCell ref="AM32:AN32"/>
    <mergeCell ref="X32:Y32"/>
    <mergeCell ref="Z32:AA32"/>
    <mergeCell ref="AB32:AC32"/>
    <mergeCell ref="AD32:AE32"/>
    <mergeCell ref="AF30:AG30"/>
    <mergeCell ref="AH30:AI30"/>
    <mergeCell ref="AJ30:AK30"/>
    <mergeCell ref="AM30:AN30"/>
    <mergeCell ref="X30:Y30"/>
    <mergeCell ref="Z30:AA30"/>
    <mergeCell ref="AB30:AC30"/>
    <mergeCell ref="AD30:AE30"/>
    <mergeCell ref="X28:AN28"/>
    <mergeCell ref="X29:Y29"/>
    <mergeCell ref="Z29:AA29"/>
    <mergeCell ref="AB29:AC29"/>
    <mergeCell ref="AD29:AE29"/>
    <mergeCell ref="AF29:AG29"/>
    <mergeCell ref="AH29:AI29"/>
    <mergeCell ref="AJ29:AL29"/>
    <mergeCell ref="AM29:AN29"/>
    <mergeCell ref="AH23:AI23"/>
    <mergeCell ref="AJ23:AK23"/>
    <mergeCell ref="AM23:AN23"/>
    <mergeCell ref="AF21:AG21"/>
    <mergeCell ref="AH21:AI21"/>
    <mergeCell ref="AJ21:AK21"/>
    <mergeCell ref="AM21:AN21"/>
    <mergeCell ref="AJ22:AK22"/>
    <mergeCell ref="AM22:AN22"/>
    <mergeCell ref="X21:Y21"/>
    <mergeCell ref="Z21:AA21"/>
    <mergeCell ref="AB21:AC21"/>
    <mergeCell ref="AD21:AE21"/>
    <mergeCell ref="AF20:AG20"/>
    <mergeCell ref="AH20:AI20"/>
    <mergeCell ref="AJ20:AK20"/>
    <mergeCell ref="AM20:AN20"/>
    <mergeCell ref="X20:Y20"/>
    <mergeCell ref="Z20:AA20"/>
    <mergeCell ref="AB20:AC20"/>
    <mergeCell ref="AD20:AE20"/>
    <mergeCell ref="X18:AN18"/>
    <mergeCell ref="X19:Y19"/>
    <mergeCell ref="Z19:AA19"/>
    <mergeCell ref="AB19:AC19"/>
    <mergeCell ref="AD19:AE19"/>
    <mergeCell ref="AF19:AG19"/>
    <mergeCell ref="AH19:AI19"/>
    <mergeCell ref="AJ19:AL19"/>
    <mergeCell ref="AM19:AN19"/>
    <mergeCell ref="AO1:AO2"/>
    <mergeCell ref="BH1:BH2"/>
    <mergeCell ref="CB1:CB2"/>
    <mergeCell ref="CE1:CE2"/>
    <mergeCell ref="BK1:BR1"/>
    <mergeCell ref="BS1:BY1"/>
    <mergeCell ref="CD1:CD2"/>
    <mergeCell ref="BZ1:BZ2"/>
    <mergeCell ref="AR1:AV1"/>
    <mergeCell ref="AW1:AY1"/>
    <mergeCell ref="A1:B2"/>
    <mergeCell ref="S22:T22"/>
    <mergeCell ref="P22:Q22"/>
    <mergeCell ref="N22:O22"/>
    <mergeCell ref="L22:M22"/>
    <mergeCell ref="P19:R19"/>
    <mergeCell ref="D18:T18"/>
    <mergeCell ref="L20:M20"/>
    <mergeCell ref="N20:O20"/>
    <mergeCell ref="D20:E20"/>
    <mergeCell ref="D31:E31"/>
    <mergeCell ref="F31:G31"/>
    <mergeCell ref="H31:I31"/>
    <mergeCell ref="J31:K31"/>
    <mergeCell ref="L31:M31"/>
    <mergeCell ref="N31:O31"/>
    <mergeCell ref="P31:Q31"/>
    <mergeCell ref="S31:T31"/>
    <mergeCell ref="D27:T27"/>
    <mergeCell ref="L21:M21"/>
    <mergeCell ref="N21:O21"/>
    <mergeCell ref="P21:Q21"/>
    <mergeCell ref="S21:T21"/>
    <mergeCell ref="D21:E21"/>
    <mergeCell ref="F21:G21"/>
    <mergeCell ref="H21:I21"/>
    <mergeCell ref="L30:M30"/>
    <mergeCell ref="N30:O30"/>
    <mergeCell ref="P30:Q30"/>
    <mergeCell ref="S30:T30"/>
    <mergeCell ref="D30:E30"/>
    <mergeCell ref="F30:G30"/>
    <mergeCell ref="H30:I30"/>
    <mergeCell ref="J30:K30"/>
    <mergeCell ref="N29:O29"/>
    <mergeCell ref="P29:Q29"/>
    <mergeCell ref="S29:T29"/>
    <mergeCell ref="D29:E29"/>
    <mergeCell ref="F29:G29"/>
    <mergeCell ref="H29:I29"/>
    <mergeCell ref="J29:K29"/>
    <mergeCell ref="D28:E28"/>
    <mergeCell ref="F28:G28"/>
    <mergeCell ref="H28:I28"/>
    <mergeCell ref="J28:K28"/>
    <mergeCell ref="F19:G19"/>
    <mergeCell ref="D19:E19"/>
    <mergeCell ref="J21:K21"/>
    <mergeCell ref="C23:T25"/>
    <mergeCell ref="S32:T32"/>
    <mergeCell ref="J20:K20"/>
    <mergeCell ref="H20:I20"/>
    <mergeCell ref="L32:M32"/>
    <mergeCell ref="P20:Q20"/>
    <mergeCell ref="S20:T20"/>
    <mergeCell ref="L28:M28"/>
    <mergeCell ref="N28:O28"/>
    <mergeCell ref="N32:O32"/>
    <mergeCell ref="L29:M29"/>
    <mergeCell ref="Z1:Z2"/>
    <mergeCell ref="AA1:AE1"/>
    <mergeCell ref="AF1:AL1"/>
    <mergeCell ref="F20:G20"/>
    <mergeCell ref="L19:M19"/>
    <mergeCell ref="S19:T19"/>
    <mergeCell ref="N19:O19"/>
    <mergeCell ref="V1:V2"/>
    <mergeCell ref="J19:K19"/>
    <mergeCell ref="H19:I19"/>
    <mergeCell ref="CG1:CG2"/>
    <mergeCell ref="CA1:CA2"/>
    <mergeCell ref="CC1:CC2"/>
    <mergeCell ref="CF1:CF2"/>
    <mergeCell ref="AZ1:BE1"/>
    <mergeCell ref="BJ1:BJ2"/>
    <mergeCell ref="BG1:BG2"/>
    <mergeCell ref="BI1:BI2"/>
    <mergeCell ref="BF1:BF2"/>
    <mergeCell ref="AQ1:AQ2"/>
    <mergeCell ref="D1:L1"/>
    <mergeCell ref="M1:T1"/>
    <mergeCell ref="C1:C2"/>
    <mergeCell ref="AM1:AM2"/>
    <mergeCell ref="W1:W2"/>
    <mergeCell ref="Y1:Y2"/>
    <mergeCell ref="AN1:AN2"/>
    <mergeCell ref="AP1:AP2"/>
    <mergeCell ref="X1:X2"/>
    <mergeCell ref="C33:T35"/>
    <mergeCell ref="W24:AN26"/>
    <mergeCell ref="AH34:AI34"/>
    <mergeCell ref="D32:E32"/>
    <mergeCell ref="F32:G32"/>
    <mergeCell ref="H32:I32"/>
    <mergeCell ref="J32:K32"/>
    <mergeCell ref="S28:T28"/>
    <mergeCell ref="P28:R28"/>
    <mergeCell ref="W35:AN37"/>
    <mergeCell ref="AD23:AE23"/>
    <mergeCell ref="BB36:BC36"/>
    <mergeCell ref="AQ37:BH39"/>
    <mergeCell ref="X34:Y34"/>
    <mergeCell ref="Z34:AA34"/>
    <mergeCell ref="AB34:AC34"/>
    <mergeCell ref="AD34:AE34"/>
    <mergeCell ref="AR36:AS36"/>
    <mergeCell ref="AT36:AU36"/>
    <mergeCell ref="AF23:AG23"/>
    <mergeCell ref="BG36:BH36"/>
    <mergeCell ref="BU38:BV38"/>
    <mergeCell ref="BJ39:CA41"/>
    <mergeCell ref="D22:E22"/>
    <mergeCell ref="F22:G22"/>
    <mergeCell ref="H22:I22"/>
    <mergeCell ref="J22:K22"/>
    <mergeCell ref="X23:Y23"/>
    <mergeCell ref="Z23:AA23"/>
    <mergeCell ref="AB23:AC23"/>
    <mergeCell ref="BM37:BN37"/>
    <mergeCell ref="AV24:AW24"/>
    <mergeCell ref="AX24:AY24"/>
    <mergeCell ref="BO38:BP38"/>
    <mergeCell ref="BQ38:BR38"/>
    <mergeCell ref="AV36:AW36"/>
    <mergeCell ref="AX36:AY36"/>
    <mergeCell ref="BK38:BL38"/>
    <mergeCell ref="BM38:BN38"/>
    <mergeCell ref="AZ36:BA36"/>
  </mergeCells>
  <printOptions/>
  <pageMargins left="0.75" right="0.75" top="1" bottom="1" header="0.5118055555555555" footer="0.5118055555555555"/>
  <pageSetup horizontalDpi="300" verticalDpi="300" orientation="portrait" paperSize="9" r:id="rId1"/>
  <ignoredErrors>
    <ignoredError sqref="Y5:Y12 W5:W12 AN3:AN15 BG3:BG15 CA3:CA15 CF3:CG15 AQ13:AQ15 BI3:BI12 CC3:CC15 AP3:AP15 AR3:BD15 AQ3:AQ11 BI13:BI15 BK13:BM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Z66"/>
  <sheetViews>
    <sheetView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AI1" sqref="AI1"/>
      <selection pane="bottomLeft" activeCell="A3" sqref="A3"/>
      <selection pane="bottomRight" activeCell="A1" sqref="A1:B2"/>
    </sheetView>
  </sheetViews>
  <sheetFormatPr defaultColWidth="9.00390625" defaultRowHeight="12.75"/>
  <cols>
    <col min="1" max="1" width="3.875" style="0" customWidth="1"/>
    <col min="2" max="2" width="22.00390625" style="0" bestFit="1" customWidth="1"/>
    <col min="3" max="3" width="5.25390625" style="0" bestFit="1" customWidth="1"/>
    <col min="4" max="19" width="3.00390625" style="0" customWidth="1"/>
    <col min="20" max="20" width="4.375" style="0" bestFit="1" customWidth="1"/>
    <col min="21" max="21" width="6.875" style="0" bestFit="1" customWidth="1"/>
    <col min="22" max="22" width="4.125" style="0" bestFit="1" customWidth="1"/>
    <col min="23" max="23" width="5.375" style="0" bestFit="1" customWidth="1"/>
    <col min="24" max="24" width="6.375" style="0" customWidth="1"/>
    <col min="25" max="39" width="3.00390625" style="0" customWidth="1"/>
    <col min="40" max="40" width="4.375" style="0" bestFit="1" customWidth="1"/>
    <col min="41" max="41" width="6.875" style="0" bestFit="1" customWidth="1"/>
    <col min="42" max="42" width="4.125" style="0" bestFit="1" customWidth="1"/>
    <col min="43" max="43" width="5.375" style="0" bestFit="1" customWidth="1"/>
    <col min="44" max="44" width="6.625" style="0" customWidth="1"/>
    <col min="45" max="45" width="4.125" style="0" bestFit="1" customWidth="1"/>
    <col min="46" max="46" width="5.375" style="0" bestFit="1" customWidth="1"/>
    <col min="47" max="47" width="7.00390625" style="0" customWidth="1"/>
  </cols>
  <sheetData>
    <row r="1" spans="1:78" ht="12.75" customHeight="1">
      <c r="A1" s="161" t="s">
        <v>29</v>
      </c>
      <c r="B1" s="162"/>
      <c r="C1" s="137" t="s">
        <v>43</v>
      </c>
      <c r="D1" s="183" t="s">
        <v>0</v>
      </c>
      <c r="E1" s="172"/>
      <c r="F1" s="172"/>
      <c r="G1" s="172"/>
      <c r="H1" s="172" t="s">
        <v>1</v>
      </c>
      <c r="I1" s="172"/>
      <c r="J1" s="172"/>
      <c r="K1" s="172"/>
      <c r="L1" s="172"/>
      <c r="M1" s="172" t="s">
        <v>14</v>
      </c>
      <c r="N1" s="172"/>
      <c r="O1" s="172"/>
      <c r="P1" s="172" t="s">
        <v>4</v>
      </c>
      <c r="Q1" s="172"/>
      <c r="R1" s="172"/>
      <c r="S1" s="172"/>
      <c r="T1" s="178" t="s">
        <v>52</v>
      </c>
      <c r="U1" s="141" t="s">
        <v>45</v>
      </c>
      <c r="V1" s="139" t="s">
        <v>51</v>
      </c>
      <c r="W1" s="141" t="s">
        <v>44</v>
      </c>
      <c r="X1" s="176" t="s">
        <v>63</v>
      </c>
      <c r="Y1" s="175" t="s">
        <v>6</v>
      </c>
      <c r="Z1" s="172"/>
      <c r="AA1" s="172"/>
      <c r="AB1" s="93" t="s">
        <v>64</v>
      </c>
      <c r="AC1" s="172" t="s">
        <v>8</v>
      </c>
      <c r="AD1" s="172"/>
      <c r="AE1" s="172"/>
      <c r="AF1" s="172" t="s">
        <v>10</v>
      </c>
      <c r="AG1" s="172"/>
      <c r="AH1" s="172"/>
      <c r="AI1" s="172"/>
      <c r="AJ1" s="172"/>
      <c r="AK1" s="172" t="s">
        <v>11</v>
      </c>
      <c r="AL1" s="172"/>
      <c r="AM1" s="172"/>
      <c r="AN1" s="178" t="s">
        <v>52</v>
      </c>
      <c r="AO1" s="141" t="s">
        <v>45</v>
      </c>
      <c r="AP1" s="139" t="s">
        <v>51</v>
      </c>
      <c r="AQ1" s="141" t="s">
        <v>44</v>
      </c>
      <c r="AR1" s="133" t="s">
        <v>65</v>
      </c>
      <c r="AS1" s="170" t="s">
        <v>51</v>
      </c>
      <c r="AT1" s="145" t="s">
        <v>44</v>
      </c>
      <c r="AU1" s="143" t="s">
        <v>13</v>
      </c>
      <c r="AV1" s="173" t="s">
        <v>66</v>
      </c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</row>
    <row r="2" spans="1:78" ht="12.75" customHeight="1" thickBot="1">
      <c r="A2" s="163"/>
      <c r="B2" s="164"/>
      <c r="C2" s="138"/>
      <c r="D2" s="94">
        <v>4</v>
      </c>
      <c r="E2" s="95">
        <v>11</v>
      </c>
      <c r="F2" s="95">
        <v>18</v>
      </c>
      <c r="G2" s="95">
        <v>25</v>
      </c>
      <c r="H2" s="95">
        <v>2</v>
      </c>
      <c r="I2" s="95">
        <v>9</v>
      </c>
      <c r="J2" s="95">
        <v>16</v>
      </c>
      <c r="K2" s="95">
        <v>23</v>
      </c>
      <c r="L2" s="95">
        <v>30</v>
      </c>
      <c r="M2" s="95">
        <v>13</v>
      </c>
      <c r="N2" s="95">
        <v>20</v>
      </c>
      <c r="O2" s="95">
        <v>27</v>
      </c>
      <c r="P2" s="95">
        <v>4</v>
      </c>
      <c r="Q2" s="95">
        <v>11</v>
      </c>
      <c r="R2" s="95">
        <v>18</v>
      </c>
      <c r="S2" s="95">
        <v>25</v>
      </c>
      <c r="T2" s="140"/>
      <c r="U2" s="142"/>
      <c r="V2" s="140"/>
      <c r="W2" s="142"/>
      <c r="X2" s="177"/>
      <c r="Y2" s="109">
        <v>15</v>
      </c>
      <c r="Z2" s="108">
        <v>22</v>
      </c>
      <c r="AA2" s="108">
        <v>29</v>
      </c>
      <c r="AB2" s="108">
        <v>26</v>
      </c>
      <c r="AC2" s="108">
        <v>5</v>
      </c>
      <c r="AD2" s="108">
        <v>12</v>
      </c>
      <c r="AE2" s="108">
        <v>19</v>
      </c>
      <c r="AF2" s="110">
        <v>2</v>
      </c>
      <c r="AG2" s="108">
        <v>9</v>
      </c>
      <c r="AH2" s="108">
        <v>16</v>
      </c>
      <c r="AI2" s="108">
        <v>23</v>
      </c>
      <c r="AJ2" s="108">
        <v>30</v>
      </c>
      <c r="AK2" s="108">
        <v>7</v>
      </c>
      <c r="AL2" s="108">
        <v>14</v>
      </c>
      <c r="AM2" s="108">
        <v>21</v>
      </c>
      <c r="AN2" s="182"/>
      <c r="AO2" s="180"/>
      <c r="AP2" s="181"/>
      <c r="AQ2" s="180"/>
      <c r="AR2" s="179"/>
      <c r="AS2" s="171"/>
      <c r="AT2" s="146"/>
      <c r="AU2" s="144"/>
      <c r="AV2" s="174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</row>
    <row r="3" spans="1:78" ht="15">
      <c r="A3" s="91">
        <v>1</v>
      </c>
      <c r="B3" s="92" t="s">
        <v>30</v>
      </c>
      <c r="C3" s="101">
        <v>4</v>
      </c>
      <c r="D3" s="57"/>
      <c r="E3" s="40"/>
      <c r="F3" s="96">
        <v>3</v>
      </c>
      <c r="G3" s="40"/>
      <c r="H3" s="40"/>
      <c r="I3" s="40">
        <v>5</v>
      </c>
      <c r="J3" s="40"/>
      <c r="K3" s="40"/>
      <c r="L3" s="40"/>
      <c r="M3" s="40"/>
      <c r="N3" s="40">
        <v>4</v>
      </c>
      <c r="O3" s="40"/>
      <c r="P3" s="40"/>
      <c r="Q3" s="40"/>
      <c r="R3" s="96">
        <v>4</v>
      </c>
      <c r="S3" s="40"/>
      <c r="T3" s="53">
        <f>IF(OR(G3="*",H3="*",I3="*",J3="*",K3="*",L3="*",M3="*",N3="*",O3="*",P3="*",Q3="*",R3="*",S3="*"),"!","")</f>
      </c>
      <c r="U3" s="97">
        <f aca="true" t="shared" si="0" ref="U3:U15">IF(SUM(D3:S3)=0,"",COUNT(D3:S3))</f>
        <v>4</v>
      </c>
      <c r="V3" s="98">
        <f aca="true" t="shared" si="1" ref="V3:V15">IF(W3&lt;&gt;"",IF(ROUND(W3,0)&lt;C3,"▼",IF(ROUND(W3,0)&gt;C3,"☺","")),"")</f>
      </c>
      <c r="W3" s="99">
        <f aca="true" t="shared" si="2" ref="W3:W15">IF(SUM(D3:S3)=0,"",AVERAGE(D3:S3))</f>
        <v>4</v>
      </c>
      <c r="X3" s="41">
        <v>4</v>
      </c>
      <c r="Y3" s="104"/>
      <c r="Z3" s="40">
        <v>3</v>
      </c>
      <c r="AA3" s="40"/>
      <c r="AB3" s="40" t="s">
        <v>2</v>
      </c>
      <c r="AC3" s="82"/>
      <c r="AD3" s="119" t="s">
        <v>2</v>
      </c>
      <c r="AE3" s="85" t="str">
        <f aca="true" t="shared" si="3" ref="AE3:AE15">IF(AD$16=0,"",IF(AND((OR(AB3="",AB3="н")),(OR(AC3="",AC3="н")),(OR(AD3="",AD3="н"))),"*",""))</f>
        <v>*</v>
      </c>
      <c r="AF3" s="85">
        <f aca="true" t="shared" si="4" ref="AF3:AF15">IF(AE$16=0,"",IF(AND((OR(AC3="",AC3="н")),(OR(AD3="",AD3="н")),(OR(AE3="",AE3="н"))),"*",""))</f>
      </c>
      <c r="AG3" s="85">
        <f aca="true" t="shared" si="5" ref="AG3:AG15">IF(AF$16=0,"",IF(AND((OR(AD3="",AD3="н")),(OR(AE3="",AE3="н")),(OR(AF3="",AF3="н"))),"*",""))</f>
      </c>
      <c r="AH3" s="85">
        <f aca="true" t="shared" si="6" ref="AH3:AH15">IF(AG$16=0,"",IF(AND((OR(AE3="",AE3="н")),(OR(AF3="",AF3="н")),(OR(AG3="",AG3="н"))),"*",""))</f>
      </c>
      <c r="AI3" s="85">
        <f aca="true" t="shared" si="7" ref="AI3:AI15">IF(AH$16=0,"",IF(AND((OR(AF3="",AF3="н")),(OR(AG3="",AG3="н")),(OR(AH3="",AH3="н"))),"*",""))</f>
      </c>
      <c r="AJ3" s="85">
        <f aca="true" t="shared" si="8" ref="AJ3:AJ15">IF(AI$16=0,"",IF(AND((OR(AG3="",AG3="н")),(OR(AH3="",AH3="н")),(OR(AI3="",AI3="н"))),"*",""))</f>
      </c>
      <c r="AK3" s="85">
        <f aca="true" t="shared" si="9" ref="AK3:AK15">IF(AJ$16=0,"",IF(AND((OR(AH3="",AH3="н")),(OR(AI3="",AI3="н")),(OR(AJ3="",AJ3="н"))),"*",""))</f>
      </c>
      <c r="AL3" s="88">
        <f aca="true" t="shared" si="10" ref="AL3:AL15">IF(AK$16=0,"",IF(AND((OR(AI3="",AI3="н")),(OR(AJ3="",AJ3="н")),(OR(AK3="",AK3="н"))),"*",""))</f>
      </c>
      <c r="AM3" s="85">
        <f aca="true" t="shared" si="11" ref="AM3:AM15">IF(AL$16=0,"",IF(AND((OR(AJ3="",AJ3="н")),(OR(AK3="",AK3="н")),(OR(AL3="",AL3="н"))),"*",""))</f>
      </c>
      <c r="AN3" s="53" t="str">
        <f>IF(OR(AB3="*",AC3="*",AD3="*",AE3="*",AF3="*",AG3="*",AH3="*",AI3="*",AJ3="*",AK3="*",AL3="*",AM3="*"),"!","")</f>
        <v>!</v>
      </c>
      <c r="AO3" s="105">
        <f aca="true" t="shared" si="12" ref="AO3:AO15">IF(SUM(Y3:AM3)=0,"",COUNT(Y3:AM3))</f>
        <v>1</v>
      </c>
      <c r="AP3" s="55" t="str">
        <f aca="true" t="shared" si="13" ref="AP3:AP15">IF(AQ3&lt;&gt;"",IF(ROUND(AQ3,0)&lt;X3,"▼",IF(ROUND(AQ3,0)&gt;X3,"☺","")),"")</f>
        <v>▼</v>
      </c>
      <c r="AQ3" s="106">
        <f aca="true" t="shared" si="14" ref="AQ3:AQ15">IF(SUM(Y3:AM3)=0,"",AVERAGE(Y3:AM3))</f>
        <v>3</v>
      </c>
      <c r="AR3" s="76"/>
      <c r="AS3" s="111">
        <f aca="true" t="shared" si="15" ref="AS3:AS15">IF(AT3&lt;&gt;"",IF(ROUND(AT3,0)&lt;C3,"▼",IF(ROUND(AT3,0)&gt;C3,"☺","")),"")</f>
      </c>
      <c r="AT3" s="58">
        <f>IF(SUM(X3,AR3)=0,"",AVERAGE(X3,AR3))</f>
        <v>4</v>
      </c>
      <c r="AU3" s="113"/>
      <c r="AV3" s="116">
        <f>IF(AU3="","",AVERAGE(C3,AU3))</f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ht="15">
      <c r="A4" s="17">
        <v>2</v>
      </c>
      <c r="B4" s="18" t="s">
        <v>31</v>
      </c>
      <c r="C4" s="102">
        <v>4</v>
      </c>
      <c r="D4" s="15"/>
      <c r="E4" s="2"/>
      <c r="F4" s="5">
        <v>4</v>
      </c>
      <c r="G4" s="2"/>
      <c r="H4" s="2"/>
      <c r="I4" s="2"/>
      <c r="J4" s="2"/>
      <c r="K4" s="2"/>
      <c r="L4" s="2" t="s">
        <v>2</v>
      </c>
      <c r="M4" s="2" t="s">
        <v>2</v>
      </c>
      <c r="N4" s="2" t="s">
        <v>2</v>
      </c>
      <c r="O4" s="2"/>
      <c r="P4" s="2"/>
      <c r="Q4" s="2">
        <v>3</v>
      </c>
      <c r="R4" s="5">
        <v>4</v>
      </c>
      <c r="S4" s="2"/>
      <c r="T4" s="64">
        <f aca="true" t="shared" si="16" ref="T4:T15">IF(OR(G4="*",H4="*",I4="*",J4="*",K4="*",L4="*",M4="*",N4="*",O4="*",P4="*",Q4="*",R4="*",S4="*"),"!","")</f>
      </c>
      <c r="U4" s="30">
        <f t="shared" si="0"/>
        <v>3</v>
      </c>
      <c r="V4" s="27">
        <f t="shared" si="1"/>
      </c>
      <c r="W4" s="80">
        <f t="shared" si="2"/>
        <v>3.6666666666666665</v>
      </c>
      <c r="X4" s="8">
        <v>4</v>
      </c>
      <c r="Y4" s="107"/>
      <c r="Z4" s="2"/>
      <c r="AA4" s="2"/>
      <c r="AB4" s="2"/>
      <c r="AC4" s="4" t="s">
        <v>2</v>
      </c>
      <c r="AD4" s="120">
        <v>4</v>
      </c>
      <c r="AE4" s="84">
        <f t="shared" si="3"/>
      </c>
      <c r="AF4" s="84">
        <f t="shared" si="4"/>
      </c>
      <c r="AG4" s="84">
        <f t="shared" si="5"/>
      </c>
      <c r="AH4" s="84">
        <f t="shared" si="6"/>
      </c>
      <c r="AI4" s="84">
        <f t="shared" si="7"/>
      </c>
      <c r="AJ4" s="84">
        <f t="shared" si="8"/>
      </c>
      <c r="AK4" s="84">
        <f t="shared" si="9"/>
      </c>
      <c r="AL4" s="89">
        <f t="shared" si="10"/>
      </c>
      <c r="AM4" s="84">
        <f t="shared" si="11"/>
      </c>
      <c r="AN4" s="52">
        <f aca="true" t="shared" si="17" ref="AN4:AN15">IF(OR(AB4="*",AC4="*",AD4="*",AE4="*",AF4="*",AG4="*",AH4="*",AI4="*",AJ4="*",AK4="*",AL4="*",AM4="*"),"!","")</f>
      </c>
      <c r="AO4" s="43">
        <f t="shared" si="12"/>
        <v>1</v>
      </c>
      <c r="AP4" s="47">
        <f t="shared" si="13"/>
      </c>
      <c r="AQ4" s="74">
        <f t="shared" si="14"/>
        <v>4</v>
      </c>
      <c r="AR4" s="77"/>
      <c r="AS4" s="69">
        <f t="shared" si="15"/>
      </c>
      <c r="AT4" s="51">
        <f aca="true" t="shared" si="18" ref="AT4:AT15">IF(SUM(X4,AR4)=0,"",AVERAGE(X4,AR4))</f>
        <v>4</v>
      </c>
      <c r="AU4" s="114"/>
      <c r="AV4" s="117">
        <f aca="true" t="shared" si="19" ref="AV4:AV15">IF(AU4="","",AVERAGE(C4,AU4))</f>
      </c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ht="15">
      <c r="A5" s="17">
        <v>3</v>
      </c>
      <c r="B5" s="18" t="s">
        <v>32</v>
      </c>
      <c r="C5" s="102">
        <v>4</v>
      </c>
      <c r="D5" s="15"/>
      <c r="E5" s="2"/>
      <c r="F5" s="5">
        <v>3</v>
      </c>
      <c r="G5" s="2"/>
      <c r="H5" s="2"/>
      <c r="I5" s="2">
        <v>4</v>
      </c>
      <c r="J5" s="2"/>
      <c r="K5" s="2"/>
      <c r="L5" s="2"/>
      <c r="M5" s="2"/>
      <c r="N5" s="2">
        <v>5</v>
      </c>
      <c r="O5" s="2"/>
      <c r="P5" s="2"/>
      <c r="Q5" s="2" t="s">
        <v>2</v>
      </c>
      <c r="R5" s="5">
        <v>5</v>
      </c>
      <c r="S5" s="2"/>
      <c r="T5" s="64">
        <f t="shared" si="16"/>
      </c>
      <c r="U5" s="30">
        <f t="shared" si="0"/>
        <v>4</v>
      </c>
      <c r="V5" s="27">
        <f t="shared" si="1"/>
      </c>
      <c r="W5" s="80">
        <f t="shared" si="2"/>
        <v>4.25</v>
      </c>
      <c r="X5" s="8">
        <v>5</v>
      </c>
      <c r="Y5" s="107"/>
      <c r="Z5" s="2">
        <v>3</v>
      </c>
      <c r="AA5" s="2" t="s">
        <v>2</v>
      </c>
      <c r="AB5" s="2"/>
      <c r="AC5" s="4">
        <v>5</v>
      </c>
      <c r="AD5" s="120">
        <v>3</v>
      </c>
      <c r="AE5" s="84">
        <f t="shared" si="3"/>
      </c>
      <c r="AF5" s="84">
        <f t="shared" si="4"/>
      </c>
      <c r="AG5" s="84">
        <f t="shared" si="5"/>
      </c>
      <c r="AH5" s="84">
        <f t="shared" si="6"/>
      </c>
      <c r="AI5" s="84">
        <f t="shared" si="7"/>
      </c>
      <c r="AJ5" s="84">
        <f t="shared" si="8"/>
      </c>
      <c r="AK5" s="84">
        <f t="shared" si="9"/>
      </c>
      <c r="AL5" s="89">
        <f t="shared" si="10"/>
      </c>
      <c r="AM5" s="84">
        <f t="shared" si="11"/>
      </c>
      <c r="AN5" s="52">
        <f t="shared" si="17"/>
      </c>
      <c r="AO5" s="43">
        <f t="shared" si="12"/>
        <v>3</v>
      </c>
      <c r="AP5" s="47" t="str">
        <f t="shared" si="13"/>
        <v>▼</v>
      </c>
      <c r="AQ5" s="74">
        <f t="shared" si="14"/>
        <v>3.6666666666666665</v>
      </c>
      <c r="AR5" s="77"/>
      <c r="AS5" s="69" t="str">
        <f t="shared" si="15"/>
        <v>☺</v>
      </c>
      <c r="AT5" s="51">
        <f t="shared" si="18"/>
        <v>5</v>
      </c>
      <c r="AU5" s="114"/>
      <c r="AV5" s="117">
        <f t="shared" si="19"/>
      </c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pans="1:78" ht="15">
      <c r="A6" s="17">
        <v>4</v>
      </c>
      <c r="B6" s="18" t="s">
        <v>33</v>
      </c>
      <c r="C6" s="102">
        <v>4</v>
      </c>
      <c r="D6" s="15"/>
      <c r="E6" s="2"/>
      <c r="F6" s="5" t="s">
        <v>2</v>
      </c>
      <c r="G6" s="2"/>
      <c r="H6" s="2"/>
      <c r="I6" s="2">
        <v>3</v>
      </c>
      <c r="J6" s="2" t="s">
        <v>2</v>
      </c>
      <c r="K6" s="2"/>
      <c r="L6" s="2" t="s">
        <v>2</v>
      </c>
      <c r="M6" s="2"/>
      <c r="N6" s="2">
        <v>4</v>
      </c>
      <c r="O6" s="2"/>
      <c r="P6" s="2" t="s">
        <v>2</v>
      </c>
      <c r="Q6" s="2"/>
      <c r="R6" s="5">
        <v>4</v>
      </c>
      <c r="S6" s="2" t="s">
        <v>2</v>
      </c>
      <c r="T6" s="64">
        <f t="shared" si="16"/>
      </c>
      <c r="U6" s="30">
        <f t="shared" si="0"/>
        <v>3</v>
      </c>
      <c r="V6" s="27">
        <f t="shared" si="1"/>
      </c>
      <c r="W6" s="80">
        <f t="shared" si="2"/>
        <v>3.6666666666666665</v>
      </c>
      <c r="X6" s="8">
        <v>4</v>
      </c>
      <c r="Y6" s="107"/>
      <c r="Z6" s="2"/>
      <c r="AA6" s="2"/>
      <c r="AB6" s="2"/>
      <c r="AC6" s="4"/>
      <c r="AD6" s="120">
        <v>3</v>
      </c>
      <c r="AE6" s="84">
        <f t="shared" si="3"/>
      </c>
      <c r="AF6" s="84">
        <f t="shared" si="4"/>
      </c>
      <c r="AG6" s="84">
        <f t="shared" si="5"/>
      </c>
      <c r="AH6" s="84">
        <f t="shared" si="6"/>
      </c>
      <c r="AI6" s="84">
        <f t="shared" si="7"/>
      </c>
      <c r="AJ6" s="84">
        <f t="shared" si="8"/>
      </c>
      <c r="AK6" s="84">
        <f t="shared" si="9"/>
      </c>
      <c r="AL6" s="89">
        <f t="shared" si="10"/>
      </c>
      <c r="AM6" s="84">
        <f t="shared" si="11"/>
      </c>
      <c r="AN6" s="52">
        <f t="shared" si="17"/>
      </c>
      <c r="AO6" s="43">
        <f t="shared" si="12"/>
        <v>1</v>
      </c>
      <c r="AP6" s="47" t="str">
        <f t="shared" si="13"/>
        <v>▼</v>
      </c>
      <c r="AQ6" s="74">
        <f t="shared" si="14"/>
        <v>3</v>
      </c>
      <c r="AR6" s="77"/>
      <c r="AS6" s="69">
        <f t="shared" si="15"/>
      </c>
      <c r="AT6" s="51">
        <f t="shared" si="18"/>
        <v>4</v>
      </c>
      <c r="AU6" s="114"/>
      <c r="AV6" s="117">
        <f t="shared" si="19"/>
      </c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ht="15">
      <c r="A7" s="17">
        <v>5</v>
      </c>
      <c r="B7" s="18" t="s">
        <v>34</v>
      </c>
      <c r="C7" s="102">
        <v>3</v>
      </c>
      <c r="D7" s="15"/>
      <c r="E7" s="2"/>
      <c r="F7" s="5">
        <v>3</v>
      </c>
      <c r="G7" s="2" t="s">
        <v>2</v>
      </c>
      <c r="H7" s="2"/>
      <c r="I7" s="2" t="s">
        <v>2</v>
      </c>
      <c r="J7" s="2"/>
      <c r="K7" s="2"/>
      <c r="L7" s="2"/>
      <c r="M7" s="2" t="s">
        <v>2</v>
      </c>
      <c r="N7" s="2">
        <v>3</v>
      </c>
      <c r="O7" s="2"/>
      <c r="P7" s="2">
        <v>4</v>
      </c>
      <c r="Q7" s="2"/>
      <c r="R7" s="5">
        <v>4</v>
      </c>
      <c r="S7" s="2"/>
      <c r="T7" s="64">
        <f t="shared" si="16"/>
      </c>
      <c r="U7" s="30">
        <f t="shared" si="0"/>
        <v>4</v>
      </c>
      <c r="V7" s="27" t="str">
        <f t="shared" si="1"/>
        <v>☺</v>
      </c>
      <c r="W7" s="80">
        <f t="shared" si="2"/>
        <v>3.5</v>
      </c>
      <c r="X7" s="8">
        <v>4</v>
      </c>
      <c r="Y7" s="107"/>
      <c r="Z7" s="2"/>
      <c r="AA7" s="2" t="s">
        <v>2</v>
      </c>
      <c r="AB7" s="2" t="s">
        <v>2</v>
      </c>
      <c r="AC7" s="4"/>
      <c r="AD7" s="120">
        <v>4</v>
      </c>
      <c r="AE7" s="84">
        <f t="shared" si="3"/>
      </c>
      <c r="AF7" s="84">
        <f t="shared" si="4"/>
      </c>
      <c r="AG7" s="84">
        <f t="shared" si="5"/>
      </c>
      <c r="AH7" s="84">
        <f t="shared" si="6"/>
      </c>
      <c r="AI7" s="84">
        <f t="shared" si="7"/>
      </c>
      <c r="AJ7" s="84">
        <f t="shared" si="8"/>
      </c>
      <c r="AK7" s="84">
        <f t="shared" si="9"/>
      </c>
      <c r="AL7" s="89">
        <f t="shared" si="10"/>
      </c>
      <c r="AM7" s="84">
        <f t="shared" si="11"/>
      </c>
      <c r="AN7" s="52">
        <f t="shared" si="17"/>
      </c>
      <c r="AO7" s="43">
        <f t="shared" si="12"/>
        <v>1</v>
      </c>
      <c r="AP7" s="47">
        <f t="shared" si="13"/>
      </c>
      <c r="AQ7" s="74">
        <f t="shared" si="14"/>
        <v>4</v>
      </c>
      <c r="AR7" s="77"/>
      <c r="AS7" s="69" t="str">
        <f t="shared" si="15"/>
        <v>☺</v>
      </c>
      <c r="AT7" s="51">
        <f t="shared" si="18"/>
        <v>4</v>
      </c>
      <c r="AU7" s="114"/>
      <c r="AV7" s="117">
        <f t="shared" si="19"/>
      </c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</row>
    <row r="8" spans="1:78" ht="15">
      <c r="A8" s="17">
        <v>6</v>
      </c>
      <c r="B8" s="18" t="s">
        <v>35</v>
      </c>
      <c r="C8" s="102">
        <v>5</v>
      </c>
      <c r="D8" s="15"/>
      <c r="E8" s="2" t="s">
        <v>2</v>
      </c>
      <c r="F8" s="5">
        <v>5</v>
      </c>
      <c r="G8" s="2"/>
      <c r="H8" s="2"/>
      <c r="I8" s="2"/>
      <c r="J8" s="2" t="s">
        <v>2</v>
      </c>
      <c r="K8" s="2"/>
      <c r="L8" s="2"/>
      <c r="M8" s="2"/>
      <c r="N8" s="2">
        <v>5</v>
      </c>
      <c r="O8" s="2"/>
      <c r="P8" s="2"/>
      <c r="Q8" s="2" t="s">
        <v>2</v>
      </c>
      <c r="R8" s="5">
        <v>5</v>
      </c>
      <c r="S8" s="2"/>
      <c r="T8" s="64">
        <f t="shared" si="16"/>
      </c>
      <c r="U8" s="30">
        <f t="shared" si="0"/>
        <v>3</v>
      </c>
      <c r="V8" s="27">
        <f t="shared" si="1"/>
      </c>
      <c r="W8" s="80">
        <f t="shared" si="2"/>
        <v>5</v>
      </c>
      <c r="X8" s="8">
        <f>IF(SUM(E8:T8)=0,"",AVERAGE(E8:T8))</f>
        <v>5</v>
      </c>
      <c r="Y8" s="107"/>
      <c r="Z8" s="2" t="s">
        <v>2</v>
      </c>
      <c r="AA8" s="2"/>
      <c r="AB8" s="2">
        <v>5</v>
      </c>
      <c r="AC8" s="4"/>
      <c r="AD8" s="120">
        <v>5</v>
      </c>
      <c r="AE8" s="84">
        <f t="shared" si="3"/>
      </c>
      <c r="AF8" s="84">
        <f t="shared" si="4"/>
      </c>
      <c r="AG8" s="84">
        <f t="shared" si="5"/>
      </c>
      <c r="AH8" s="84">
        <f t="shared" si="6"/>
      </c>
      <c r="AI8" s="84">
        <f t="shared" si="7"/>
      </c>
      <c r="AJ8" s="84">
        <f t="shared" si="8"/>
      </c>
      <c r="AK8" s="84">
        <f t="shared" si="9"/>
      </c>
      <c r="AL8" s="89">
        <f t="shared" si="10"/>
      </c>
      <c r="AM8" s="84">
        <f t="shared" si="11"/>
      </c>
      <c r="AN8" s="52">
        <f t="shared" si="17"/>
      </c>
      <c r="AO8" s="43">
        <f t="shared" si="12"/>
        <v>2</v>
      </c>
      <c r="AP8" s="47">
        <f t="shared" si="13"/>
      </c>
      <c r="AQ8" s="74">
        <f t="shared" si="14"/>
        <v>5</v>
      </c>
      <c r="AR8" s="77"/>
      <c r="AS8" s="69">
        <f t="shared" si="15"/>
      </c>
      <c r="AT8" s="51">
        <f t="shared" si="18"/>
        <v>5</v>
      </c>
      <c r="AU8" s="114"/>
      <c r="AV8" s="117">
        <f t="shared" si="19"/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</row>
    <row r="9" spans="1:78" ht="15">
      <c r="A9" s="17">
        <v>7</v>
      </c>
      <c r="B9" s="18" t="s">
        <v>36</v>
      </c>
      <c r="C9" s="102">
        <v>5</v>
      </c>
      <c r="D9" s="15"/>
      <c r="E9" s="2"/>
      <c r="F9" s="5">
        <v>4</v>
      </c>
      <c r="G9" s="2"/>
      <c r="H9" s="2"/>
      <c r="I9" s="2"/>
      <c r="J9" s="2">
        <v>5</v>
      </c>
      <c r="K9" s="2"/>
      <c r="L9" s="2"/>
      <c r="M9" s="2"/>
      <c r="N9" s="2">
        <v>5</v>
      </c>
      <c r="O9" s="2"/>
      <c r="P9" s="2"/>
      <c r="Q9" s="2"/>
      <c r="R9" s="5">
        <v>5</v>
      </c>
      <c r="S9" s="2"/>
      <c r="T9" s="64">
        <f t="shared" si="16"/>
      </c>
      <c r="U9" s="30">
        <f t="shared" si="0"/>
        <v>4</v>
      </c>
      <c r="V9" s="27">
        <f t="shared" si="1"/>
      </c>
      <c r="W9" s="80">
        <f t="shared" si="2"/>
        <v>4.75</v>
      </c>
      <c r="X9" s="8">
        <v>5</v>
      </c>
      <c r="Y9" s="107"/>
      <c r="Z9" s="2">
        <v>3</v>
      </c>
      <c r="AA9" s="2"/>
      <c r="AB9" s="2">
        <v>5</v>
      </c>
      <c r="AC9" s="4"/>
      <c r="AD9" s="120">
        <v>5</v>
      </c>
      <c r="AE9" s="84">
        <f t="shared" si="3"/>
      </c>
      <c r="AF9" s="84">
        <f t="shared" si="4"/>
      </c>
      <c r="AG9" s="84">
        <f t="shared" si="5"/>
      </c>
      <c r="AH9" s="84">
        <f t="shared" si="6"/>
      </c>
      <c r="AI9" s="84">
        <f t="shared" si="7"/>
      </c>
      <c r="AJ9" s="84">
        <f t="shared" si="8"/>
      </c>
      <c r="AK9" s="84">
        <f t="shared" si="9"/>
      </c>
      <c r="AL9" s="89">
        <f t="shared" si="10"/>
      </c>
      <c r="AM9" s="84">
        <f t="shared" si="11"/>
      </c>
      <c r="AN9" s="52">
        <f t="shared" si="17"/>
      </c>
      <c r="AO9" s="43">
        <f t="shared" si="12"/>
        <v>3</v>
      </c>
      <c r="AP9" s="47" t="str">
        <f t="shared" si="13"/>
        <v>▼</v>
      </c>
      <c r="AQ9" s="74">
        <f t="shared" si="14"/>
        <v>4.333333333333333</v>
      </c>
      <c r="AR9" s="77"/>
      <c r="AS9" s="69">
        <f t="shared" si="15"/>
      </c>
      <c r="AT9" s="51">
        <f t="shared" si="18"/>
        <v>5</v>
      </c>
      <c r="AU9" s="114"/>
      <c r="AV9" s="117">
        <f t="shared" si="19"/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1:78" ht="15">
      <c r="A10" s="17">
        <v>8</v>
      </c>
      <c r="B10" s="18" t="s">
        <v>37</v>
      </c>
      <c r="C10" s="102">
        <v>4</v>
      </c>
      <c r="D10" s="15"/>
      <c r="E10" s="2" t="s">
        <v>2</v>
      </c>
      <c r="F10" s="5" t="s">
        <v>2</v>
      </c>
      <c r="G10" s="2" t="s">
        <v>2</v>
      </c>
      <c r="H10" s="2" t="s">
        <v>2</v>
      </c>
      <c r="I10" s="2"/>
      <c r="J10" s="2" t="s">
        <v>2</v>
      </c>
      <c r="K10" s="2"/>
      <c r="L10" s="2" t="s">
        <v>2</v>
      </c>
      <c r="M10" s="2" t="s">
        <v>2</v>
      </c>
      <c r="N10" s="2">
        <v>4</v>
      </c>
      <c r="O10" s="2"/>
      <c r="P10" s="2" t="s">
        <v>2</v>
      </c>
      <c r="Q10" s="2" t="s">
        <v>2</v>
      </c>
      <c r="R10" s="5" t="s">
        <v>2</v>
      </c>
      <c r="S10" s="2" t="s">
        <v>2</v>
      </c>
      <c r="T10" s="64">
        <f t="shared" si="16"/>
      </c>
      <c r="U10" s="30">
        <f t="shared" si="0"/>
        <v>1</v>
      </c>
      <c r="V10" s="27">
        <f t="shared" si="1"/>
      </c>
      <c r="W10" s="80">
        <f t="shared" si="2"/>
        <v>4</v>
      </c>
      <c r="X10" s="8">
        <v>3</v>
      </c>
      <c r="Y10" s="15"/>
      <c r="Z10" s="2">
        <v>3</v>
      </c>
      <c r="AA10" s="2" t="s">
        <v>2</v>
      </c>
      <c r="AB10" s="2"/>
      <c r="AC10" s="4" t="s">
        <v>2</v>
      </c>
      <c r="AD10" s="120">
        <v>4</v>
      </c>
      <c r="AE10" s="84">
        <f t="shared" si="3"/>
      </c>
      <c r="AF10" s="84">
        <f t="shared" si="4"/>
      </c>
      <c r="AG10" s="84">
        <f t="shared" si="5"/>
      </c>
      <c r="AH10" s="84">
        <f t="shared" si="6"/>
      </c>
      <c r="AI10" s="84">
        <f t="shared" si="7"/>
      </c>
      <c r="AJ10" s="84">
        <f t="shared" si="8"/>
      </c>
      <c r="AK10" s="84">
        <f t="shared" si="9"/>
      </c>
      <c r="AL10" s="89">
        <f t="shared" si="10"/>
      </c>
      <c r="AM10" s="84">
        <f t="shared" si="11"/>
      </c>
      <c r="AN10" s="52">
        <f t="shared" si="17"/>
      </c>
      <c r="AO10" s="43">
        <f t="shared" si="12"/>
        <v>2</v>
      </c>
      <c r="AP10" s="47" t="str">
        <f t="shared" si="13"/>
        <v>☺</v>
      </c>
      <c r="AQ10" s="74">
        <f t="shared" si="14"/>
        <v>3.5</v>
      </c>
      <c r="AR10" s="77"/>
      <c r="AS10" s="69" t="str">
        <f t="shared" si="15"/>
        <v>▼</v>
      </c>
      <c r="AT10" s="51">
        <f t="shared" si="18"/>
        <v>3</v>
      </c>
      <c r="AU10" s="114"/>
      <c r="AV10" s="117">
        <f t="shared" si="19"/>
      </c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1:78" ht="15">
      <c r="A11" s="17">
        <v>9</v>
      </c>
      <c r="B11" s="18" t="s">
        <v>38</v>
      </c>
      <c r="C11" s="102">
        <v>4</v>
      </c>
      <c r="D11" s="15"/>
      <c r="E11" s="2" t="s">
        <v>2</v>
      </c>
      <c r="F11" s="5" t="s">
        <v>2</v>
      </c>
      <c r="G11" s="2"/>
      <c r="H11" s="2">
        <v>4</v>
      </c>
      <c r="I11" s="2" t="s">
        <v>2</v>
      </c>
      <c r="J11" s="2"/>
      <c r="K11" s="2"/>
      <c r="L11" s="2"/>
      <c r="M11" s="2" t="s">
        <v>2</v>
      </c>
      <c r="N11" s="2">
        <v>4</v>
      </c>
      <c r="O11" s="2"/>
      <c r="P11" s="2" t="s">
        <v>2</v>
      </c>
      <c r="Q11" s="2" t="s">
        <v>2</v>
      </c>
      <c r="R11" s="5">
        <v>5</v>
      </c>
      <c r="S11" s="2"/>
      <c r="T11" s="64">
        <f t="shared" si="16"/>
      </c>
      <c r="U11" s="30">
        <f t="shared" si="0"/>
        <v>3</v>
      </c>
      <c r="V11" s="27">
        <f t="shared" si="1"/>
      </c>
      <c r="W11" s="80">
        <f t="shared" si="2"/>
        <v>4.333333333333333</v>
      </c>
      <c r="X11" s="8">
        <v>4</v>
      </c>
      <c r="Y11" s="107"/>
      <c r="Z11" s="2"/>
      <c r="AA11" s="2"/>
      <c r="AB11" s="2"/>
      <c r="AC11" s="4"/>
      <c r="AD11" s="120" t="s">
        <v>2</v>
      </c>
      <c r="AE11" s="84" t="str">
        <f t="shared" si="3"/>
        <v>*</v>
      </c>
      <c r="AF11" s="84">
        <f t="shared" si="4"/>
      </c>
      <c r="AG11" s="84">
        <f t="shared" si="5"/>
      </c>
      <c r="AH11" s="84">
        <f t="shared" si="6"/>
      </c>
      <c r="AI11" s="84">
        <f t="shared" si="7"/>
      </c>
      <c r="AJ11" s="84">
        <f t="shared" si="8"/>
      </c>
      <c r="AK11" s="84">
        <f t="shared" si="9"/>
      </c>
      <c r="AL11" s="89">
        <f t="shared" si="10"/>
      </c>
      <c r="AM11" s="84">
        <f t="shared" si="11"/>
      </c>
      <c r="AN11" s="52" t="str">
        <f t="shared" si="17"/>
        <v>!</v>
      </c>
      <c r="AO11" s="43">
        <f t="shared" si="12"/>
      </c>
      <c r="AP11" s="47">
        <f t="shared" si="13"/>
      </c>
      <c r="AQ11" s="74">
        <f t="shared" si="14"/>
      </c>
      <c r="AR11" s="77"/>
      <c r="AS11" s="69">
        <f t="shared" si="15"/>
      </c>
      <c r="AT11" s="51">
        <f t="shared" si="18"/>
        <v>4</v>
      </c>
      <c r="AU11" s="114"/>
      <c r="AV11" s="117">
        <f t="shared" si="19"/>
      </c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</row>
    <row r="12" spans="1:78" ht="15">
      <c r="A12" s="17">
        <v>10</v>
      </c>
      <c r="B12" s="18" t="s">
        <v>39</v>
      </c>
      <c r="C12" s="102">
        <v>4</v>
      </c>
      <c r="D12" s="15"/>
      <c r="E12" s="2"/>
      <c r="F12" s="5" t="s">
        <v>2</v>
      </c>
      <c r="G12" s="2"/>
      <c r="H12" s="2">
        <v>4</v>
      </c>
      <c r="I12" s="2" t="s">
        <v>2</v>
      </c>
      <c r="J12" s="2" t="s">
        <v>2</v>
      </c>
      <c r="K12" s="2"/>
      <c r="L12" s="2" t="s">
        <v>2</v>
      </c>
      <c r="M12" s="2"/>
      <c r="N12" s="2">
        <v>4</v>
      </c>
      <c r="O12" s="2"/>
      <c r="P12" s="2" t="s">
        <v>2</v>
      </c>
      <c r="Q12" s="2" t="s">
        <v>2</v>
      </c>
      <c r="R12" s="5" t="s">
        <v>2</v>
      </c>
      <c r="S12" s="2" t="s">
        <v>2</v>
      </c>
      <c r="T12" s="64">
        <f t="shared" si="16"/>
      </c>
      <c r="U12" s="30">
        <f t="shared" si="0"/>
        <v>2</v>
      </c>
      <c r="V12" s="27">
        <f t="shared" si="1"/>
      </c>
      <c r="W12" s="80">
        <f t="shared" si="2"/>
        <v>4</v>
      </c>
      <c r="X12" s="8">
        <v>4</v>
      </c>
      <c r="Y12" s="15"/>
      <c r="Z12" s="2" t="s">
        <v>2</v>
      </c>
      <c r="AA12" s="2"/>
      <c r="AB12" s="2"/>
      <c r="AC12" s="4" t="s">
        <v>2</v>
      </c>
      <c r="AD12" s="120">
        <v>4</v>
      </c>
      <c r="AE12" s="84">
        <f t="shared" si="3"/>
      </c>
      <c r="AF12" s="84">
        <f t="shared" si="4"/>
      </c>
      <c r="AG12" s="84">
        <f t="shared" si="5"/>
      </c>
      <c r="AH12" s="84">
        <f t="shared" si="6"/>
      </c>
      <c r="AI12" s="84">
        <f t="shared" si="7"/>
      </c>
      <c r="AJ12" s="84">
        <f t="shared" si="8"/>
      </c>
      <c r="AK12" s="84">
        <f t="shared" si="9"/>
      </c>
      <c r="AL12" s="89">
        <f t="shared" si="10"/>
      </c>
      <c r="AM12" s="84">
        <f t="shared" si="11"/>
      </c>
      <c r="AN12" s="52">
        <f t="shared" si="17"/>
      </c>
      <c r="AO12" s="43">
        <f t="shared" si="12"/>
        <v>1</v>
      </c>
      <c r="AP12" s="47">
        <f t="shared" si="13"/>
      </c>
      <c r="AQ12" s="74">
        <f t="shared" si="14"/>
        <v>4</v>
      </c>
      <c r="AR12" s="77"/>
      <c r="AS12" s="69">
        <f t="shared" si="15"/>
      </c>
      <c r="AT12" s="51">
        <f t="shared" si="18"/>
        <v>4</v>
      </c>
      <c r="AU12" s="114"/>
      <c r="AV12" s="117">
        <f t="shared" si="19"/>
      </c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8" ht="15">
      <c r="A13" s="17">
        <v>11</v>
      </c>
      <c r="B13" s="18" t="s">
        <v>40</v>
      </c>
      <c r="C13" s="102">
        <v>4</v>
      </c>
      <c r="D13" s="15"/>
      <c r="E13" s="2"/>
      <c r="F13" s="5" t="s">
        <v>2</v>
      </c>
      <c r="G13" s="2"/>
      <c r="H13" s="2"/>
      <c r="I13" s="2"/>
      <c r="J13" s="2">
        <v>4</v>
      </c>
      <c r="K13" s="2"/>
      <c r="L13" s="2" t="s">
        <v>2</v>
      </c>
      <c r="M13" s="2"/>
      <c r="N13" s="2">
        <v>3</v>
      </c>
      <c r="O13" s="2"/>
      <c r="P13" s="2"/>
      <c r="Q13" s="2" t="s">
        <v>2</v>
      </c>
      <c r="R13" s="5">
        <v>5</v>
      </c>
      <c r="S13" s="2"/>
      <c r="T13" s="64">
        <f t="shared" si="16"/>
      </c>
      <c r="U13" s="30">
        <f t="shared" si="0"/>
        <v>3</v>
      </c>
      <c r="V13" s="27">
        <f t="shared" si="1"/>
      </c>
      <c r="W13" s="80">
        <f t="shared" si="2"/>
        <v>4</v>
      </c>
      <c r="X13" s="8">
        <f>IF(SUM(E13:T13)=0,"",AVERAGE(E13:T13))</f>
        <v>4</v>
      </c>
      <c r="Y13" s="107"/>
      <c r="Z13" s="2" t="s">
        <v>2</v>
      </c>
      <c r="AA13" s="2"/>
      <c r="AB13" s="2"/>
      <c r="AC13" s="4"/>
      <c r="AD13" s="120">
        <v>3</v>
      </c>
      <c r="AE13" s="84">
        <f t="shared" si="3"/>
      </c>
      <c r="AF13" s="84">
        <f t="shared" si="4"/>
      </c>
      <c r="AG13" s="84">
        <f t="shared" si="5"/>
      </c>
      <c r="AH13" s="84">
        <f t="shared" si="6"/>
      </c>
      <c r="AI13" s="84">
        <f t="shared" si="7"/>
      </c>
      <c r="AJ13" s="84">
        <f t="shared" si="8"/>
      </c>
      <c r="AK13" s="84">
        <f t="shared" si="9"/>
      </c>
      <c r="AL13" s="89">
        <f t="shared" si="10"/>
      </c>
      <c r="AM13" s="84">
        <f t="shared" si="11"/>
      </c>
      <c r="AN13" s="52">
        <f t="shared" si="17"/>
      </c>
      <c r="AO13" s="43">
        <f t="shared" si="12"/>
        <v>1</v>
      </c>
      <c r="AP13" s="47" t="str">
        <f t="shared" si="13"/>
        <v>▼</v>
      </c>
      <c r="AQ13" s="74">
        <f t="shared" si="14"/>
        <v>3</v>
      </c>
      <c r="AR13" s="77"/>
      <c r="AS13" s="69">
        <f t="shared" si="15"/>
      </c>
      <c r="AT13" s="51">
        <f t="shared" si="18"/>
        <v>4</v>
      </c>
      <c r="AU13" s="114"/>
      <c r="AV13" s="117">
        <f t="shared" si="19"/>
      </c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ht="15">
      <c r="A14" s="17">
        <v>12</v>
      </c>
      <c r="B14" s="18" t="s">
        <v>41</v>
      </c>
      <c r="C14" s="102">
        <v>3</v>
      </c>
      <c r="D14" s="15"/>
      <c r="E14" s="2" t="s">
        <v>2</v>
      </c>
      <c r="F14" s="5">
        <v>3</v>
      </c>
      <c r="G14" s="2"/>
      <c r="H14" s="2"/>
      <c r="I14" s="2" t="s">
        <v>2</v>
      </c>
      <c r="J14" s="2"/>
      <c r="K14" s="2">
        <v>3</v>
      </c>
      <c r="L14" s="2"/>
      <c r="M14" s="2"/>
      <c r="N14" s="2">
        <v>4</v>
      </c>
      <c r="O14" s="2"/>
      <c r="P14" s="2"/>
      <c r="Q14" s="2"/>
      <c r="R14" s="5" t="s">
        <v>2</v>
      </c>
      <c r="S14" s="2"/>
      <c r="T14" s="64">
        <f t="shared" si="16"/>
      </c>
      <c r="U14" s="30">
        <f t="shared" si="0"/>
        <v>3</v>
      </c>
      <c r="V14" s="27">
        <f t="shared" si="1"/>
      </c>
      <c r="W14" s="80">
        <f t="shared" si="2"/>
        <v>3.3333333333333335</v>
      </c>
      <c r="X14" s="8">
        <v>3</v>
      </c>
      <c r="Y14" s="15"/>
      <c r="Z14" s="2"/>
      <c r="AA14" s="2"/>
      <c r="AB14" s="2">
        <v>4</v>
      </c>
      <c r="AC14" s="4">
        <v>5</v>
      </c>
      <c r="AD14" s="120"/>
      <c r="AE14" s="84">
        <f t="shared" si="3"/>
      </c>
      <c r="AF14" s="84">
        <f t="shared" si="4"/>
      </c>
      <c r="AG14" s="84">
        <f t="shared" si="5"/>
      </c>
      <c r="AH14" s="84">
        <f t="shared" si="6"/>
      </c>
      <c r="AI14" s="84">
        <f t="shared" si="7"/>
      </c>
      <c r="AJ14" s="84">
        <f t="shared" si="8"/>
      </c>
      <c r="AK14" s="84">
        <f t="shared" si="9"/>
      </c>
      <c r="AL14" s="89">
        <f t="shared" si="10"/>
      </c>
      <c r="AM14" s="84">
        <f t="shared" si="11"/>
      </c>
      <c r="AN14" s="52">
        <f t="shared" si="17"/>
      </c>
      <c r="AO14" s="43">
        <f t="shared" si="12"/>
        <v>2</v>
      </c>
      <c r="AP14" s="47" t="str">
        <f t="shared" si="13"/>
        <v>☺</v>
      </c>
      <c r="AQ14" s="74">
        <f t="shared" si="14"/>
        <v>4.5</v>
      </c>
      <c r="AR14" s="77"/>
      <c r="AS14" s="69">
        <f t="shared" si="15"/>
      </c>
      <c r="AT14" s="51">
        <f t="shared" si="18"/>
        <v>3</v>
      </c>
      <c r="AU14" s="114"/>
      <c r="AV14" s="117">
        <f t="shared" si="19"/>
      </c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15.75" thickBot="1">
      <c r="A15" s="19">
        <v>13</v>
      </c>
      <c r="B15" s="20" t="s">
        <v>42</v>
      </c>
      <c r="C15" s="103">
        <v>4</v>
      </c>
      <c r="D15" s="9"/>
      <c r="E15" s="10"/>
      <c r="F15" s="11">
        <v>5</v>
      </c>
      <c r="G15" s="12"/>
      <c r="H15" s="12">
        <v>5</v>
      </c>
      <c r="I15" s="12"/>
      <c r="J15" s="12"/>
      <c r="K15" s="12"/>
      <c r="L15" s="10">
        <v>4</v>
      </c>
      <c r="M15" s="12"/>
      <c r="N15" s="10"/>
      <c r="O15" s="10">
        <v>5</v>
      </c>
      <c r="P15" s="10"/>
      <c r="Q15" s="10">
        <v>5</v>
      </c>
      <c r="R15" s="13">
        <v>3</v>
      </c>
      <c r="S15" s="10" t="s">
        <v>2</v>
      </c>
      <c r="T15" s="100">
        <f t="shared" si="16"/>
      </c>
      <c r="U15" s="31">
        <f t="shared" si="0"/>
        <v>6</v>
      </c>
      <c r="V15" s="42" t="str">
        <f t="shared" si="1"/>
        <v>☺</v>
      </c>
      <c r="W15" s="81">
        <f t="shared" si="2"/>
        <v>4.5</v>
      </c>
      <c r="X15" s="14">
        <v>5</v>
      </c>
      <c r="Y15" s="16"/>
      <c r="Z15" s="10">
        <v>3</v>
      </c>
      <c r="AA15" s="10"/>
      <c r="AB15" s="10"/>
      <c r="AC15" s="83"/>
      <c r="AD15" s="121"/>
      <c r="AE15" s="86" t="str">
        <f t="shared" si="3"/>
        <v>*</v>
      </c>
      <c r="AF15" s="86">
        <f t="shared" si="4"/>
      </c>
      <c r="AG15" s="86">
        <f t="shared" si="5"/>
      </c>
      <c r="AH15" s="86">
        <f t="shared" si="6"/>
      </c>
      <c r="AI15" s="86">
        <f t="shared" si="7"/>
      </c>
      <c r="AJ15" s="86">
        <f t="shared" si="8"/>
      </c>
      <c r="AK15" s="86">
        <f t="shared" si="9"/>
      </c>
      <c r="AL15" s="90">
        <f t="shared" si="10"/>
      </c>
      <c r="AM15" s="86">
        <f t="shared" si="11"/>
      </c>
      <c r="AN15" s="54" t="str">
        <f t="shared" si="17"/>
        <v>!</v>
      </c>
      <c r="AO15" s="44">
        <f t="shared" si="12"/>
        <v>1</v>
      </c>
      <c r="AP15" s="56" t="str">
        <f t="shared" si="13"/>
        <v>▼</v>
      </c>
      <c r="AQ15" s="75">
        <f t="shared" si="14"/>
        <v>3</v>
      </c>
      <c r="AR15" s="78"/>
      <c r="AS15" s="70" t="str">
        <f t="shared" si="15"/>
        <v>☺</v>
      </c>
      <c r="AT15" s="112">
        <f t="shared" si="18"/>
        <v>5</v>
      </c>
      <c r="AU15" s="115"/>
      <c r="AV15" s="118">
        <f t="shared" si="19"/>
      </c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12.75" hidden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>
        <f>IF(AND((OR(AA3="",AA3="*")),(OR(AA4="",AA4="*")),(OR(AA5="",AA5="*")),(OR(AA6="",AA6="*")),(OR(AA7="",AA7="*")),(OR(AA8="",AA8="*")),(OR(AA9="",AA9="*")),(OR(AA10="",AA10="*")),(OR(AA11="",AA11="*")),(OR(AA12="",AA12="*")),(OR(AA13="",AA13="*")),(OR(AA14="",AA14="*")),(OR(AA15="",AA15="*"))),0,1)</f>
        <v>1</v>
      </c>
      <c r="AB16" s="23">
        <f aca="true" t="shared" si="20" ref="AB16:AM16">IF(AND((OR(AB3="",AB3="*")),(OR(AB4="",AB4="*")),(OR(AB5="",AB5="*")),(OR(AB6="",AB6="*")),(OR(AB7="",AB7="*")),(OR(AB8="",AB8="*")),(OR(AB9="",AB9="*")),(OR(AB10="",AB10="*")),(OR(AB11="",AB11="*")),(OR(AB12="",AB12="*")),(OR(AB13="",AB13="*")),(OR(AB14="",AB14="*")),(OR(AB15="",AB15="*"))),0,1)</f>
        <v>1</v>
      </c>
      <c r="AC16" s="23">
        <f t="shared" si="20"/>
        <v>1</v>
      </c>
      <c r="AD16" s="23">
        <f t="shared" si="20"/>
        <v>1</v>
      </c>
      <c r="AE16" s="23">
        <f t="shared" si="20"/>
        <v>0</v>
      </c>
      <c r="AF16" s="23">
        <f t="shared" si="20"/>
        <v>0</v>
      </c>
      <c r="AG16" s="23">
        <f t="shared" si="20"/>
        <v>0</v>
      </c>
      <c r="AH16" s="23">
        <f t="shared" si="20"/>
        <v>0</v>
      </c>
      <c r="AI16" s="23">
        <f t="shared" si="20"/>
        <v>0</v>
      </c>
      <c r="AJ16" s="23">
        <f t="shared" si="20"/>
        <v>0</v>
      </c>
      <c r="AK16" s="23">
        <f t="shared" si="20"/>
        <v>0</v>
      </c>
      <c r="AL16" s="23">
        <f t="shared" si="20"/>
        <v>0</v>
      </c>
      <c r="AM16" s="23">
        <f t="shared" si="20"/>
        <v>0</v>
      </c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</row>
    <row r="17" spans="1:78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1:78" ht="12.75">
      <c r="A18" s="23"/>
      <c r="B18" s="23"/>
      <c r="C18" s="34"/>
      <c r="D18" s="148" t="s">
        <v>62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23"/>
      <c r="V18" s="23"/>
      <c r="W18" s="23"/>
      <c r="X18" s="34"/>
      <c r="Y18" s="148" t="s">
        <v>62</v>
      </c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78" ht="12.75">
      <c r="A19" s="23"/>
      <c r="B19" s="23"/>
      <c r="C19" s="35"/>
      <c r="D19" s="148">
        <v>2</v>
      </c>
      <c r="E19" s="148"/>
      <c r="F19" s="148">
        <v>3</v>
      </c>
      <c r="G19" s="148"/>
      <c r="H19" s="148">
        <v>4</v>
      </c>
      <c r="I19" s="148"/>
      <c r="J19" s="148">
        <v>5</v>
      </c>
      <c r="K19" s="148"/>
      <c r="L19" s="148" t="s">
        <v>46</v>
      </c>
      <c r="M19" s="148"/>
      <c r="N19" s="148" t="s">
        <v>47</v>
      </c>
      <c r="O19" s="148"/>
      <c r="P19" s="167" t="s">
        <v>53</v>
      </c>
      <c r="Q19" s="168"/>
      <c r="R19" s="169"/>
      <c r="S19" s="148" t="s">
        <v>48</v>
      </c>
      <c r="T19" s="148"/>
      <c r="U19" s="23"/>
      <c r="V19" s="23"/>
      <c r="W19" s="23"/>
      <c r="X19" s="35"/>
      <c r="Y19" s="148">
        <v>2</v>
      </c>
      <c r="Z19" s="148"/>
      <c r="AA19" s="148">
        <v>3</v>
      </c>
      <c r="AB19" s="148"/>
      <c r="AC19" s="148">
        <v>4</v>
      </c>
      <c r="AD19" s="148"/>
      <c r="AE19" s="148">
        <v>5</v>
      </c>
      <c r="AF19" s="148"/>
      <c r="AG19" s="148" t="s">
        <v>46</v>
      </c>
      <c r="AH19" s="148"/>
      <c r="AI19" s="148" t="s">
        <v>47</v>
      </c>
      <c r="AJ19" s="148"/>
      <c r="AK19" s="167" t="s">
        <v>53</v>
      </c>
      <c r="AL19" s="168"/>
      <c r="AM19" s="169"/>
      <c r="AN19" s="148" t="s">
        <v>48</v>
      </c>
      <c r="AO19" s="148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ht="12.75">
      <c r="A20" s="23"/>
      <c r="B20" s="23"/>
      <c r="C20" s="36" t="s">
        <v>57</v>
      </c>
      <c r="D20" s="147">
        <f>IF($F3=D19,1,0)+IF($F4=D19,1,0)+IF($F5=D19,1,0)+IF($F6=D19,1,0)+IF($F7=D19,1,0)+IF($F8=D19,1,0)+IF($F9=D19,1,0)+IF($F10=D19,1,0)+IF($F11=D19,1,0)+IF($F12=D19,1,0)+IF($F13=D19,1,0)+IF($F14=D19,1,0)+IF($F15=D19,1,0)</f>
        <v>0</v>
      </c>
      <c r="E20" s="147"/>
      <c r="F20" s="147">
        <f>IF($F3=F19,1,0)+IF($F4=F19,1,0)+IF($F5=F19,1,0)+IF($F6=F19,1,0)+IF($F7=F19,1,0)+IF($F8=F19,1,0)+IF($F9=F19,1,0)+IF($F10=F19,1,0)+IF($F11=F19,1,0)+IF($F12=F19,1,0)+IF($F13=F19,1,0)+IF($F14=F19,1,0)+IF($F15=F19,1,0)</f>
        <v>4</v>
      </c>
      <c r="G20" s="147"/>
      <c r="H20" s="147">
        <f>IF($F3=H19,1,0)+IF($F4=H19,1,0)+IF($F5=H19,1,0)+IF($F6=H19,1,0)+IF($F7=H19,1,0)+IF($F8=H19,1,0)+IF($F9=H19,1,0)+IF($F10=H19,1,0)+IF($F11=H19,1,0)+IF($F12=H19,1,0)+IF($F13=H19,1,0)+IF($F14=H19,1,0)+IF($F15=H19,1,0)</f>
        <v>2</v>
      </c>
      <c r="I20" s="147"/>
      <c r="J20" s="147">
        <f>IF($F3=J19,1,0)+IF($F4=J19,1,0)+IF($F5=J19,1,0)+IF($F6=J19,1,0)+IF($F7=J19,1,0)+IF($F8=J19,1,0)+IF($F9=J19,1,0)+IF($F10=J19,1,0)+IF($F11=J19,1,0)+IF($F12=J19,1,0)+IF($F13=J19,1,0)+IF($F14=J19,1,0)+IF($F15=J19,1,0)</f>
        <v>2</v>
      </c>
      <c r="K20" s="147"/>
      <c r="L20" s="152">
        <f>IF((D20+F20+H20+J20)=0,"",(D20*2+F20*3+H20*4+J20*5)/(D20+F20+H20+J20))</f>
        <v>3.75</v>
      </c>
      <c r="M20" s="152"/>
      <c r="N20" s="153">
        <f>IF((D20+F20+H20+J20)=0,"",SQRT(((5-L20)*(5-L20)*J20+(4-L20)*(4-L20)*H20+(3-L20)*(3-L20)*F20+(2-L20)*(2-L20)*D20)/(D20+F20+H20+J20)))</f>
        <v>0.82915619758885</v>
      </c>
      <c r="O20" s="153"/>
      <c r="P20" s="149">
        <f>IF((D20+F20+H20+J20)=0,"",N20/L20)</f>
        <v>0.22110831935702666</v>
      </c>
      <c r="Q20" s="150"/>
      <c r="R20" s="32" t="str">
        <f>IF((D20+F20+H20+J20)=0,"",IF(P20&gt;0.19,"!",""))</f>
        <v>!</v>
      </c>
      <c r="S20" s="151">
        <f>IF((D20+F20+H20+J20)=0,"",(H20+J20)/(D20+F20+H20+J20))</f>
        <v>0.5</v>
      </c>
      <c r="T20" s="151"/>
      <c r="U20" s="23"/>
      <c r="V20" s="23"/>
      <c r="W20" s="23"/>
      <c r="X20" s="36" t="s">
        <v>57</v>
      </c>
      <c r="Y20" s="147">
        <f>IF($F3=Y19,1,0)+IF($F4=Y19,1,0)+IF($F5=Y19,1,0)+IF($F6=Y19,1,0)+IF($F7=Y19,1,0)+IF($F8=Y19,1,0)+IF($F9=Y19,1,0)+IF($F10=Y19,1,0)+IF($F11=Y19,1,0)+IF($F12=Y19,1,0)+IF($F13=Y19,1,0)+IF($F14=Y19,1,0)+IF($F15=Y19,1,0)</f>
        <v>0</v>
      </c>
      <c r="Z20" s="147"/>
      <c r="AA20" s="147">
        <f>IF($F3=AA19,1,0)+IF($F4=AA19,1,0)+IF($F5=AA19,1,0)+IF($F6=AA19,1,0)+IF($F7=AA19,1,0)+IF($F8=AA19,1,0)+IF($F9=AA19,1,0)+IF($F10=AA19,1,0)+IF($F11=AA19,1,0)+IF($F12=AA19,1,0)+IF($F13=AA19,1,0)+IF($F14=AA19,1,0)+IF($F15=AA19,1,0)</f>
        <v>4</v>
      </c>
      <c r="AB20" s="147"/>
      <c r="AC20" s="147">
        <f>IF($F3=AC19,1,0)+IF($F4=AC19,1,0)+IF($F5=AC19,1,0)+IF($F6=AC19,1,0)+IF($F7=AC19,1,0)+IF($F8=AC19,1,0)+IF($F9=AC19,1,0)+IF($F10=AC19,1,0)+IF($F11=AC19,1,0)+IF($F12=AC19,1,0)+IF($F13=AC19,1,0)+IF($F14=AC19,1,0)+IF($F15=AC19,1,0)</f>
        <v>2</v>
      </c>
      <c r="AD20" s="147"/>
      <c r="AE20" s="147">
        <f>IF($F3=AE19,1,0)+IF($F4=AE19,1,0)+IF($F5=AE19,1,0)+IF($F6=AE19,1,0)+IF($F7=AE19,1,0)+IF($F8=AE19,1,0)+IF($F9=AE19,1,0)+IF($F10=AE19,1,0)+IF($F11=AE19,1,0)+IF($F12=AE19,1,0)+IF($F13=AE19,1,0)+IF($F14=AE19,1,0)+IF($F15=AE19,1,0)</f>
        <v>2</v>
      </c>
      <c r="AF20" s="147"/>
      <c r="AG20" s="152">
        <f>IF((Y20+AA20+AC20+AE20)=0,"",(Y20*2+AA20*3+AC20*4+AE20*5)/(Y20+AA20+AC20+AE20))</f>
        <v>3.75</v>
      </c>
      <c r="AH20" s="152"/>
      <c r="AI20" s="153">
        <f>IF((Y20+AA20+AC20+AE20)=0,"",SQRT(((5-AG20)*(5-AG20)*AE20+(4-AG20)*(4-AG20)*AC20+(3-AG20)*(3-AG20)*AA20+(2-AG20)*(2-AG20)*Y20)/(Y20+AA20+AC20+AE20)))</f>
        <v>0.82915619758885</v>
      </c>
      <c r="AJ20" s="153"/>
      <c r="AK20" s="149">
        <f>IF((Y20+AA20+AC20+AE20)=0,"",AI20/AG20)</f>
        <v>0.22110831935702666</v>
      </c>
      <c r="AL20" s="150"/>
      <c r="AM20" s="32" t="str">
        <f>IF((Y20+AA20+AC20+AE20)=0,"",IF(AK20&gt;0.19,"!",""))</f>
        <v>!</v>
      </c>
      <c r="AN20" s="151">
        <f>IF((Y20+AA20+AC20+AE20)=0,"",(AC20+AE20)/(Y20+AA20+AC20+AE20))</f>
        <v>0.5</v>
      </c>
      <c r="AO20" s="151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ht="12.75">
      <c r="A21" s="23"/>
      <c r="B21" s="23"/>
      <c r="C21" s="36" t="s">
        <v>58</v>
      </c>
      <c r="D21" s="147">
        <f>IF($R3=D19,1,0)+IF($R4=D19,1,0)+IF($R5=D19,1,0)+IF($R6=D19,1,0)+IF($R7=D19,1,0)+IF($R8=D19,1,0)+IF($R9=D19,1,0)+IF($R10=D19,1,0)+IF($R11=D19,1,0)+IF($R12=D19,1,0)+IF($R13=D19,1,0)+IF($R14=D19,1,0)+IF($R15=D19,1,0)</f>
        <v>0</v>
      </c>
      <c r="E21" s="147"/>
      <c r="F21" s="147">
        <f>IF($R3=F19,1,0)+IF($R4=F19,1,0)+IF($R5=F19,1,0)+IF($R6=F19,1,0)+IF($R7=F19,1,0)+IF($R8=F19,1,0)+IF($R9=F19,1,0)+IF($R10=F19,1,0)+IF($R11=F19,1,0)+IF($R12=F19,1,0)+IF($R13=F19,1,0)+IF($R14=F19,1,0)+IF($R15=F19,1,0)</f>
        <v>1</v>
      </c>
      <c r="G21" s="147"/>
      <c r="H21" s="147">
        <f>IF($R3=H19,1,0)+IF($R4=H19,1,0)+IF($R5=H19,1,0)+IF($R6=H19,1,0)+IF($R7=H19,1,0)+IF($R8=H19,1,0)+IF($R9=H19,1,0)+IF($R10=H19,1,0)+IF($R11=H19,1,0)+IF($R12=H19,1,0)+IF($R13=H19,1,0)+IF($R14=H19,1,0)+IF($R15=H19,1,0)</f>
        <v>4</v>
      </c>
      <c r="I21" s="147"/>
      <c r="J21" s="147">
        <f>IF($R3=J19,1,0)+IF($R4=J19,1,0)+IF($R5=J19,1,0)+IF($R6=J19,1,0)+IF($R7=J19,1,0)+IF($R8=J19,1,0)+IF($R9=J19,1,0)+IF($R10=J19,1,0)+IF($R11=J19,1,0)+IF($R12=J19,1,0)+IF($R13=J19,1,0)+IF($R14=J19,1,0)+IF($R15=J19,1,0)</f>
        <v>5</v>
      </c>
      <c r="K21" s="147"/>
      <c r="L21" s="152">
        <f>IF((D21+F21+H21+J21)=0,"",(D21*2+F21*3+H21*4+J21*5)/(D21+F21+H21+J21))</f>
        <v>4.4</v>
      </c>
      <c r="M21" s="152"/>
      <c r="N21" s="153">
        <f>IF((D21+F21+H21+J21)=0,"",SQRT(((5-L21)*(5-L21)*J21+(4-L21)*(4-L21)*H21+(3-L21)*(3-L21)*F21+(2-L21)*(2-L21)*D21)/(D21+F21+H21+J21)))</f>
        <v>0.66332495807108</v>
      </c>
      <c r="O21" s="153"/>
      <c r="P21" s="149">
        <f>IF((D21+F21+H21+J21)=0,"",N21/L21)</f>
        <v>0.15075567228888181</v>
      </c>
      <c r="Q21" s="150"/>
      <c r="R21" s="32">
        <f>IF((D21+F21+H21+J21)=0,"",IF(P21&gt;0.19,"!",""))</f>
      </c>
      <c r="S21" s="151">
        <f>IF((D21+F21+H21+J21)=0,"",(H21+J21)/(D21+F21+H21+J21))</f>
        <v>0.9</v>
      </c>
      <c r="T21" s="151"/>
      <c r="U21" s="23"/>
      <c r="V21" s="23"/>
      <c r="W21" s="23"/>
      <c r="X21" s="36" t="s">
        <v>58</v>
      </c>
      <c r="Y21" s="147">
        <f>IF($R3=Y19,1,0)+IF($R4=Y19,1,0)+IF($R5=Y19,1,0)+IF($R6=Y19,1,0)+IF($R7=Y19,1,0)+IF($R8=Y19,1,0)+IF($R9=Y19,1,0)+IF($R10=Y19,1,0)+IF($R11=Y19,1,0)+IF($R12=Y19,1,0)+IF($R13=Y19,1,0)+IF($R14=Y19,1,0)+IF($R15=Y19,1,0)</f>
        <v>0</v>
      </c>
      <c r="Z21" s="147"/>
      <c r="AA21" s="147">
        <f>IF($R3=AA19,1,0)+IF($R4=AA19,1,0)+IF($R5=AA19,1,0)+IF($R6=AA19,1,0)+IF($R7=AA19,1,0)+IF($R8=AA19,1,0)+IF($R9=AA19,1,0)+IF($R10=AA19,1,0)+IF($R11=AA19,1,0)+IF($R12=AA19,1,0)+IF($R13=AA19,1,0)+IF($R14=AA19,1,0)+IF($R15=AA19,1,0)</f>
        <v>1</v>
      </c>
      <c r="AB21" s="147"/>
      <c r="AC21" s="147">
        <f>IF($R3=AC19,1,0)+IF($R4=AC19,1,0)+IF($R5=AC19,1,0)+IF($R6=AC19,1,0)+IF($R7=AC19,1,0)+IF($R8=AC19,1,0)+IF($R9=AC19,1,0)+IF($R10=AC19,1,0)+IF($R11=AC19,1,0)+IF($R12=AC19,1,0)+IF($R13=AC19,1,0)+IF($R14=AC19,1,0)+IF($R15=AC19,1,0)</f>
        <v>4</v>
      </c>
      <c r="AD21" s="147"/>
      <c r="AE21" s="147">
        <f>IF($R3=AE19,1,0)+IF($R4=AE19,1,0)+IF($R5=AE19,1,0)+IF($R6=AE19,1,0)+IF($R7=AE19,1,0)+IF($R8=AE19,1,0)+IF($R9=AE19,1,0)+IF($R10=AE19,1,0)+IF($R11=AE19,1,0)+IF($R12=AE19,1,0)+IF($R13=AE19,1,0)+IF($R14=AE19,1,0)+IF($R15=AE19,1,0)</f>
        <v>5</v>
      </c>
      <c r="AF21" s="147"/>
      <c r="AG21" s="152">
        <f>IF((Y21+AA21+AC21+AE21)=0,"",(Y21*2+AA21*3+AC21*4+AE21*5)/(Y21+AA21+AC21+AE21))</f>
        <v>4.4</v>
      </c>
      <c r="AH21" s="152"/>
      <c r="AI21" s="153">
        <f>IF((Y21+AA21+AC21+AE21)=0,"",SQRT(((5-AG21)*(5-AG21)*AE21+(4-AG21)*(4-AG21)*AC21+(3-AG21)*(3-AG21)*AA21+(2-AG21)*(2-AG21)*Y21)/(Y21+AA21+AC21+AE21)))</f>
        <v>0.66332495807108</v>
      </c>
      <c r="AJ21" s="153"/>
      <c r="AK21" s="149">
        <f>IF((Y21+AA21+AC21+AE21)=0,"",AI21/AG21)</f>
        <v>0.15075567228888181</v>
      </c>
      <c r="AL21" s="150"/>
      <c r="AM21" s="32">
        <f>IF((Y21+AA21+AC21+AE21)=0,"",IF(AK21&gt;0.19,"!",""))</f>
      </c>
      <c r="AN21" s="151">
        <f>IF((Y21+AA21+AC21+AE21)=0,"",(AC21+AE21)/(Y21+AA21+AC21+AE21))</f>
        <v>0.9</v>
      </c>
      <c r="AO21" s="151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ht="12.75">
      <c r="A22" s="23"/>
      <c r="B22" s="23"/>
      <c r="C22" s="37"/>
      <c r="D22" s="124">
        <f>IF(L21="","",IF(D21-D20=0,0,IF(D21-D20&gt;0,1,2)))</f>
        <v>0</v>
      </c>
      <c r="E22" s="124"/>
      <c r="F22" s="124">
        <f>IF(L21="","",IF(F21-F20=0,0,IF(F21-F20&gt;0,1,2)))</f>
        <v>2</v>
      </c>
      <c r="G22" s="124"/>
      <c r="H22" s="124">
        <f>IF(L21="","",IF(H21-H20=0,0,IF(H21-H20&gt;0,1,2)))</f>
        <v>1</v>
      </c>
      <c r="I22" s="124"/>
      <c r="J22" s="124">
        <f>IF(L21="","",IF(J21-J20=0,0,IF(J21-J20&gt;0,1,2)))</f>
        <v>1</v>
      </c>
      <c r="K22" s="124"/>
      <c r="L22" s="165" t="str">
        <f>IF(OR(L20="",L21=""),"",IF((L21-L20)&gt;0,"☺",(IF((L21-L20)&lt;0,"▼",""))))</f>
        <v>☺</v>
      </c>
      <c r="M22" s="165"/>
      <c r="N22" s="127">
        <f>IF(AND(L20="",L21=""),"",IF(AND(F22=1,J22=2),2,IF(OR(AND(H22=1,J22=2),AND(H22=0,J22=2),AND(F22=2,J22=2),AND(F22=0,J22=2)),3,IF(OR(AND(F22=1,H22=2),AND(F22=1,H22=2,J22=1)),1,""))))</f>
      </c>
      <c r="O22" s="127"/>
      <c r="P22" s="166"/>
      <c r="Q22" s="166"/>
      <c r="R22" s="34"/>
      <c r="S22" s="165" t="str">
        <f>IF(OR(S20="",S21=""),"",IF((S21-S20)&gt;0,"☺",(IF((S21-S20)&lt;0,"▼",""))))</f>
        <v>☺</v>
      </c>
      <c r="T22" s="165"/>
      <c r="U22" s="23"/>
      <c r="V22" s="23"/>
      <c r="W22" s="23"/>
      <c r="X22" s="36" t="s">
        <v>59</v>
      </c>
      <c r="Y22" s="147">
        <f>IF($AL3=Y19,1,0)+IF($AL4=Y19,1,0)+IF($AL5=Y19,1,0)+IF($AL6=Y19,1,0)+IF($AL7=Y19,1,0)+IF($AL8=Y19,1,0)+IF($AL9=Y19,1,0)+IF($AL10=Y19,1,0)+IF($AL11=Y19,1,0)+IF($AL12=Y19,1,0)+IF($AL13=Y19,1,0)+IF($AL14=Y19,1,0)+IF($AL15=Y19,1,0)</f>
        <v>0</v>
      </c>
      <c r="Z22" s="147"/>
      <c r="AA22" s="147">
        <f>IF($AL3=AA19,1,0)+IF($AL4=AA19,1,0)+IF($AL5=AA19,1,0)+IF($AL6=AA19,1,0)+IF($AL7=AA19,1,0)+IF($AL8=AA19,1,0)+IF($AL9=AA19,1,0)+IF($AL10=AA19,1,0)+IF($AL11=AA19,1,0)+IF($AL12=AA19,1,0)+IF($AL13=AA19,1,0)+IF($AL14=AA19,1,0)+IF($AL15=AA19,1,0)</f>
        <v>0</v>
      </c>
      <c r="AB22" s="147"/>
      <c r="AC22" s="147">
        <f>IF($AL3=AC19,1,0)+IF($AL4=AC19,1,0)+IF($AL5=AC19,1,0)+IF($AL6=AC19,1,0)+IF($AL7=AC19,1,0)+IF($AL8=AC19,1,0)+IF($AL9=AC19,1,0)+IF($AL10=AC19,1,0)+IF($AL11=AC19,1,0)+IF($AL12=AC19,1,0)+IF($AL13=AC19,1,0)+IF($AL14=AC19,1,0)+IF($AL15=AC19,1,0)</f>
        <v>0</v>
      </c>
      <c r="AD22" s="147"/>
      <c r="AE22" s="147">
        <f>IF($AL3=AE19,1,0)+IF($AL4=AE19,1,0)+IF($AL5=AE19,1,0)+IF($AL6=AE19,1,0)+IF($AL7=AE19,1,0)+IF($AL8=AE19,1,0)+IF($AL9=AE19,1,0)+IF($AL10=AE19,1,0)+IF($AL11=AE19,1,0)+IF($AL12=AE19,1,0)+IF($AL13=AE19,1,0)+IF($AL14=AE19,1,0)+IF($AL15=AE19,1,0)</f>
        <v>0</v>
      </c>
      <c r="AF22" s="147"/>
      <c r="AG22" s="152">
        <f>IF((Y22+AA22+AC22+AE22)=0,"",(Y22*2+AA22*3+AC22*4+AE22*5)/(Y22+AA22+AC22+AE22))</f>
      </c>
      <c r="AH22" s="152"/>
      <c r="AI22" s="153">
        <f>IF((Y22+AA22+AC22+AE22)=0,"",SQRT(((5-AG22)*(5-AG22)*AE22+(4-AG22)*(4-AG22)*AC22+(3-AG22)*(3-AG22)*AA22+(2-AG22)*(2-AG22)*Y22)/(Y22+AA22+AC22+AE22)))</f>
      </c>
      <c r="AJ22" s="153"/>
      <c r="AK22" s="149">
        <f>IF((Y22+AA22+AC22+AE22)=0,"",AI22/AG22)</f>
      </c>
      <c r="AL22" s="150"/>
      <c r="AM22" s="32">
        <f>IF((Y22+AA22+AC22+AE22)=0,"",IF(AK22&gt;0.19,"!",""))</f>
      </c>
      <c r="AN22" s="151">
        <f>IF((Y22+AA22+AC22+AE22)=0,"",(AC22+AE22)/(Y22+AA22+AC22+AE22))</f>
      </c>
      <c r="AO22" s="151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ht="12.75" customHeight="1">
      <c r="A23" s="23"/>
      <c r="B23" s="23"/>
      <c r="C23" s="128">
        <f>IF(N22=1,"Наблюдается потеря мотивации у среднего звена. Рекомендуется усилить работу со слабоуспевающими ученикам.",IF(N22=2,"Наблюдается потеря интереса и равномерное снижение знаний по всем слоям класса. Рекомендуется проявить индивидуальный подход к ученикам.",IF(N22=3,"Наблюдается потеря интереса к предмету со стороны сильных учеников. Рекомендуется усилить работу с мотивированными учениками.","")))</f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23"/>
      <c r="V23" s="23"/>
      <c r="W23" s="23"/>
      <c r="X23" s="35"/>
      <c r="Y23" s="124">
        <f>IF(AG22="","",IF(Y22-Y21=0,0,IF(Y22-Y21&gt;0,1,2)))</f>
      </c>
      <c r="Z23" s="124"/>
      <c r="AA23" s="124">
        <f>IF(AG22="","",IF(AA22-AA21=0,0,IF(AA22-AA21&gt;0,1,2)))</f>
      </c>
      <c r="AB23" s="124"/>
      <c r="AC23" s="124">
        <f>IF(AG22="","",IF(AC22-AC21=0,0,IF(AC22-AC21&gt;0,1,2)))</f>
      </c>
      <c r="AD23" s="124"/>
      <c r="AE23" s="124">
        <f>IF(AG22="","",IF(AE22-AE21=0,0,IF(AE22-AE21&gt;0,1,2)))</f>
      </c>
      <c r="AF23" s="124"/>
      <c r="AG23" s="165">
        <f>IF(OR(AG21="",AG22=""),"",IF((AG22-AG21)&gt;0,"☺",(IF((AG22-AG21)&lt;0,"▼",""))))</f>
      </c>
      <c r="AH23" s="165"/>
      <c r="AI23" s="127">
        <f>IF(AND(AG21="",AG22=""),"",IF(AND(AA23=1,AE23=2),2,IF(OR(AND(AC23=1,AE23=2),AND(AC23=0,AE23=2),AND(AA23=2,AE23=2),AND(AA23=0,AE23=2)),3,IF(OR(AND(AA23=1,AC23=2),AND(AA23=1,AC23=2,AE23=1)),1,""))))</f>
      </c>
      <c r="AJ23" s="127"/>
      <c r="AK23" s="166"/>
      <c r="AL23" s="166"/>
      <c r="AM23" s="34"/>
      <c r="AN23" s="165">
        <f>IF(OR(AN21="",AN22=""),"",IF((AN22-AN21)&gt;0,"☺",(IF((AN22-AN21)&lt;0,"▼",""))))</f>
      </c>
      <c r="AO23" s="165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ht="12.75">
      <c r="A24" s="23"/>
      <c r="B24" s="23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23"/>
      <c r="V24" s="23"/>
      <c r="W24" s="23"/>
      <c r="X24" s="128">
        <f>IF(AI23=1,"Наблюдается потеря мотивации у среднего звена. Рекомендуется усилить работу со слабоуспевающими ученикам.",IF(AI23=2,"Наблюдается потеря интереса и равномерное снижение знаний по всем слоям класса. Рекомендуется проявить индивидуальный подход к ученикам.",IF(AI23=3,"Наблюдается потеря интереса к предмету со стороны сильных учеников. Рекомендуется усилить работу с мотивированными учениками.","")))</f>
      </c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ht="12.75">
      <c r="A25" s="23"/>
      <c r="B25" s="2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23"/>
      <c r="V25" s="23"/>
      <c r="W25" s="23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1:78" ht="12.75">
      <c r="A27" s="23"/>
      <c r="B27" s="23"/>
      <c r="C27" s="34"/>
      <c r="D27" s="129" t="s">
        <v>50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1:78" ht="12.75">
      <c r="A28" s="23"/>
      <c r="B28" s="23"/>
      <c r="C28" s="35"/>
      <c r="D28" s="129">
        <v>2</v>
      </c>
      <c r="E28" s="129"/>
      <c r="F28" s="129">
        <v>3</v>
      </c>
      <c r="G28" s="129"/>
      <c r="H28" s="129">
        <v>4</v>
      </c>
      <c r="I28" s="129"/>
      <c r="J28" s="129">
        <v>5</v>
      </c>
      <c r="K28" s="129"/>
      <c r="L28" s="129" t="s">
        <v>46</v>
      </c>
      <c r="M28" s="129"/>
      <c r="N28" s="129" t="s">
        <v>47</v>
      </c>
      <c r="O28" s="129"/>
      <c r="P28" s="130" t="s">
        <v>53</v>
      </c>
      <c r="Q28" s="131"/>
      <c r="R28" s="132"/>
      <c r="S28" s="129" t="s">
        <v>48</v>
      </c>
      <c r="T28" s="129"/>
      <c r="U28" s="23"/>
      <c r="V28" s="23"/>
      <c r="W28" s="23"/>
      <c r="X28" s="35"/>
      <c r="Y28" s="129" t="s">
        <v>50</v>
      </c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:78" ht="12.75">
      <c r="A29" s="23"/>
      <c r="B29" s="23"/>
      <c r="C29" s="38" t="s">
        <v>43</v>
      </c>
      <c r="D29" s="122">
        <f>IF($C3=D28,1,0)+IF($C4=D28,1,0)+IF($C5=D28,1,0)+IF($C6=D28,1,0)+IF($C7=D28,1,0)+IF($C8=D28,1,0)+IF($C9=D28,1,0)+IF($C10=D28,1,0)+IF($C11=D28,1,0)+IF($C12=D28,1,0)+IF($C13=D28,1,0)+IF($C14=D28,1,0)+IF($C15=D28,1,0)</f>
        <v>0</v>
      </c>
      <c r="E29" s="123"/>
      <c r="F29" s="122">
        <f>IF($C3=F28,1,0)+IF($C4=F28,1,0)+IF($C5=F28,1,0)+IF($C6=F28,1,0)+IF($C7=F28,1,0)+IF($C8=F28,1,0)+IF($C9=F28,1,0)+IF($C10=F28,1,0)+IF($C11=F28,1,0)+IF($C12=F28,1,0)+IF($C13=F28,1,0)+IF($C14=F28,1,0)+IF($C15=F28,1,0)</f>
        <v>2</v>
      </c>
      <c r="G29" s="123"/>
      <c r="H29" s="122">
        <f>IF($C3=H28,1,0)+IF($C4=H28,1,0)+IF($C5=H28,1,0)+IF($C6=H28,1,0)+IF($C7=H28,1,0)+IF($C8=H28,1,0)+IF($C9=H28,1,0)+IF($C10=H28,1,0)+IF($C11=H28,1,0)+IF($C12=H28,1,0)+IF($C13=H28,1,0)+IF($C14=H28,1,0)+IF($C15=H28,1,0)</f>
        <v>9</v>
      </c>
      <c r="I29" s="123"/>
      <c r="J29" s="122">
        <f>IF($C3=J28,1,0)+IF($C4=J28,1,0)+IF($C5=J28,1,0)+IF($C6=J28,1,0)+IF($C7=J28,1,0)+IF($C8=J28,1,0)+IF($C9=J28,1,0)+IF($C10=J28,1,0)+IF($C11=J28,1,0)+IF($C12=J28,1,0)+IF($C13=J28,1,0)+IF($C14=J28,1,0)+IF($C15=J28,1,0)</f>
        <v>2</v>
      </c>
      <c r="K29" s="123"/>
      <c r="L29" s="152">
        <f>IF((D29+F29+H29+J29)=0,"",(D29*2+F29*3+H29*4+J29*5)/(D29+F29+H29+J29))</f>
        <v>4</v>
      </c>
      <c r="M29" s="152"/>
      <c r="N29" s="153">
        <f>IF((D29+F29+H29+J29)=0,"",SQRT(((5-L29)*(5-L29)*J29+(4-L29)*(4-L29)*H29+(3-L29)*(3-L29)*F29+(2-L29)*(2-L29)*D29)/(D29+F29+H29+J29)))</f>
        <v>0.5547001962252291</v>
      </c>
      <c r="O29" s="153"/>
      <c r="P29" s="149">
        <f>IF((D29+F29+H29+J29)=0,"",N29/L29)</f>
        <v>0.1386750490563073</v>
      </c>
      <c r="Q29" s="150"/>
      <c r="R29" s="32">
        <f>IF((D29+F29+H29+J29)=0,"",IF(P29&gt;0.19,"!",""))</f>
      </c>
      <c r="S29" s="151">
        <f>IF((D29+F29+H29+J29)=0,"",(H29+J29)/(D29+F29+H29+J29))</f>
        <v>0.8461538461538461</v>
      </c>
      <c r="T29" s="151"/>
      <c r="U29" s="23"/>
      <c r="V29" s="23"/>
      <c r="W29" s="23"/>
      <c r="X29" s="35"/>
      <c r="Y29" s="129">
        <v>2</v>
      </c>
      <c r="Z29" s="129"/>
      <c r="AA29" s="129">
        <v>3</v>
      </c>
      <c r="AB29" s="129"/>
      <c r="AC29" s="129">
        <v>4</v>
      </c>
      <c r="AD29" s="129"/>
      <c r="AE29" s="129">
        <v>5</v>
      </c>
      <c r="AF29" s="129"/>
      <c r="AG29" s="129" t="s">
        <v>46</v>
      </c>
      <c r="AH29" s="129"/>
      <c r="AI29" s="129" t="s">
        <v>47</v>
      </c>
      <c r="AJ29" s="129"/>
      <c r="AK29" s="130" t="s">
        <v>53</v>
      </c>
      <c r="AL29" s="131"/>
      <c r="AM29" s="132"/>
      <c r="AN29" s="129" t="s">
        <v>48</v>
      </c>
      <c r="AO29" s="129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ht="12.75">
      <c r="A30" s="23"/>
      <c r="B30" s="23"/>
      <c r="C30" s="39" t="s">
        <v>44</v>
      </c>
      <c r="D30" s="159">
        <f>IF($W3="",0,IF(ROUND($W3,0)=D28,1,0))+IF($W4="",0,IF(ROUND($W4,0)=D28,1,0))+IF($W5="",0,IF(ROUND($W5,0)=D28,1,0))+IF($W6="",0,IF(ROUND($W6,0)=D28,1,0))+IF($W7="",0,IF(ROUND($W7,0)=D28,1,0))+IF($W8="",0,IF(ROUND($W8,0)=D28,1,0))+IF($W9="",0,IF(ROUND($W9,0)=D28,1,0))+IF($W10="",0,IF(ROUND($W10,0)=D28,1,0))+IF($W11="",0,IF(ROUND($W11,0)=D28,1,0))+IF($W12="",0,IF(ROUND($W12,0)=D28,1,0))+IF($W13="",0,IF(ROUND($W13,0)=D28,1,0))+IF($W14="",0,IF(ROUND($W14,0)=D28,1,0))+IF($W15="",0,IF(ROUND($W15,0)=D28,1,0))</f>
        <v>0</v>
      </c>
      <c r="E30" s="160"/>
      <c r="F30" s="159">
        <f>IF($W3="",0,IF(ROUND($W3,0)=F28,1,0))+IF($W4="",0,IF(ROUND($W4,0)=F28,1,0))+IF($W5="",0,IF(ROUND($W5,0)=F28,1,0))+IF($W6="",0,IF(ROUND($W6,0)=F28,1,0))+IF($W7="",0,IF(ROUND($W7,0)=F28,1,0))+IF($W8="",0,IF(ROUND($W8,0)=F28,1,0))+IF($W9="",0,IF(ROUND($W9,0)=F28,1,0))+IF($W10="",0,IF(ROUND($W10,0)=F28,1,0))+IF($W11="",0,IF(ROUND($W11,0)=F28,1,0))+IF($W12="",0,IF(ROUND($W12,0)=F28,1,0))+IF($W13="",0,IF(ROUND($W13,0)=F28,1,0))+IF($W14="",0,IF(ROUND($W14,0)=F28,1,0))+IF($W15="",0,IF(ROUND($W15,0)=F28,1,0))</f>
        <v>1</v>
      </c>
      <c r="G30" s="160"/>
      <c r="H30" s="159">
        <f>IF($W3="",0,IF(ROUND($W3,0)=H28,1,0))+IF($W4="",0,IF(ROUND($W4,0)=H28,1,0))+IF($W5="",0,IF(ROUND($W5,0)=H28,1,0))+IF($W6="",0,IF(ROUND($W6,0)=H28,1,0))+IF($W7="",0,IF(ROUND($W7,0)=H28,1,0))+IF($W8="",0,IF(ROUND($W8,0)=H28,1,0))+IF($W9="",0,IF(ROUND($W9,0)=H28,1,0))+IF($W10="",0,IF(ROUND($W10,0)=H28,1,0))+IF($W11="",0,IF(ROUND($W11,0)=H28,1,0))+IF($W12="",0,IF(ROUND($W12,0)=H28,1,0))+IF($W13="",0,IF(ROUND($W13,0)=H28,1,0))+IF($W14="",0,IF(ROUND($W14,0)=H28,1,0))+IF($W15="",0,IF(ROUND($W15,0)=H28,1,0))</f>
        <v>9</v>
      </c>
      <c r="I30" s="160"/>
      <c r="J30" s="159">
        <f>IF($W3="",0,IF(ROUND($W3,0)=J28,1,0))+IF($W4="",0,IF(ROUND($W4,0)=J28,1,0))+IF($W5="",0,IF(ROUND($W5,0)=J28,1,0))+IF($W6="",0,IF(ROUND($W6,0)=J28,1,0))+IF($W7="",0,IF(ROUND($W7,0)=J28,1,0))+IF($W8="",0,IF(ROUND($W8,0)=J28,1,0))+IF($W9="",0,IF(ROUND($W9,0)=J28,1,0))+IF($W10="",0,IF(ROUND($W10,0)=J28,1,0))+IF($W11="",0,IF(ROUND($W11,0)=J28,1,0))+IF($W12="",0,IF(ROUND($W12,0)=J28,1,0))+IF($W13="",0,IF(ROUND($W13,0)=J28,1,0))+IF($W14="",0,IF(ROUND($W14,0)=J28,1,0))+IF($W15="",0,IF(ROUND($W15,0)=J28,1,0))</f>
        <v>3</v>
      </c>
      <c r="K30" s="160"/>
      <c r="L30" s="154">
        <f>IF((D30+F30+H30+J30)=0,"",(D30*2+F30*3+H30*4+J30*5)/(D30+F30+H30+J30))</f>
        <v>4.153846153846154</v>
      </c>
      <c r="M30" s="154"/>
      <c r="N30" s="155">
        <f>IF((D30+F30+H30+J30)=0,"",SQRT(((5-L30)*(5-L30)*J30+(4-L30)*(4-L30)*H30+(3-L30)*(3-L30)*F30+(2-L30)*(2-L30)*D30)/(D30+F30+H30+J30)))</f>
        <v>0.532938710021193</v>
      </c>
      <c r="O30" s="155"/>
      <c r="P30" s="156">
        <f>IF((D30+F30+H30+J30)=0,"",N30/L30)</f>
        <v>0.12830005981991682</v>
      </c>
      <c r="Q30" s="157"/>
      <c r="R30" s="33">
        <f>IF((D30+F30+H30+J30)=0,"",IF(P30&gt;0.19,"!",""))</f>
      </c>
      <c r="S30" s="158">
        <f>IF((D30+F30+H30+J30)=0,"",(H30+J30)/(D30+F30+H30+J30))</f>
        <v>0.9230769230769231</v>
      </c>
      <c r="T30" s="158"/>
      <c r="U30" s="23"/>
      <c r="V30" s="23"/>
      <c r="W30" s="23"/>
      <c r="X30" s="38" t="s">
        <v>43</v>
      </c>
      <c r="Y30" s="122">
        <f>IF($C3=Y29,1,0)+IF($C4=Y29,1,0)+IF($C5=Y29,1,0)+IF($C6=Y29,1,0)+IF($C7=Y29,1,0)+IF($C8=Y29,1,0)+IF($C9=Y29,1,0)+IF($C10=Y29,1,0)+IF($C11=Y29,1,0)+IF($C12=Y29,1,0)+IF($C13=Y29,1,0)+IF($C14=Y29,1,0)+IF($C15=Y29,1,0)</f>
        <v>0</v>
      </c>
      <c r="Z30" s="123"/>
      <c r="AA30" s="122">
        <f>IF($C3=AA29,1,0)+IF($C4=AA29,1,0)+IF($C5=AA29,1,0)+IF($C6=AA29,1,0)+IF($C7=AA29,1,0)+IF($C8=AA29,1,0)+IF($C9=AA29,1,0)+IF($C10=AA29,1,0)+IF($C11=AA29,1,0)+IF($C12=AA29,1,0)+IF($C13=AA29,1,0)+IF($C14=AA29,1,0)+IF($C15=AA29,1,0)</f>
        <v>2</v>
      </c>
      <c r="AB30" s="123"/>
      <c r="AC30" s="122">
        <f>IF($C3=AC29,1,0)+IF($C4=AC29,1,0)+IF($C5=AC29,1,0)+IF($C6=AC29,1,0)+IF($C7=AC29,1,0)+IF($C8=AC29,1,0)+IF($C9=AC29,1,0)+IF($C10=AC29,1,0)+IF($C11=AC29,1,0)+IF($C12=AC29,1,0)+IF($C13=AC29,1,0)+IF($C14=AC29,1,0)+IF($C15=AC29,1,0)</f>
        <v>9</v>
      </c>
      <c r="AD30" s="123"/>
      <c r="AE30" s="122">
        <f>IF($C3=AE29,1,0)+IF($C4=AE29,1,0)+IF($C5=AE29,1,0)+IF($C6=AE29,1,0)+IF($C7=AE29,1,0)+IF($C8=AE29,1,0)+IF($C9=AE29,1,0)+IF($C10=AE29,1,0)+IF($C11=AE29,1,0)+IF($C12=AE29,1,0)+IF($C13=AE29,1,0)+IF($C14=AE29,1,0)+IF($C15=AE29,1,0)</f>
        <v>2</v>
      </c>
      <c r="AF30" s="123"/>
      <c r="AG30" s="152">
        <f>IF((Y30+AA30+AC30+AE30)=0,"",(Y30*2+AA30*3+AC30*4+AE30*5)/(Y30+AA30+AC30+AE30))</f>
        <v>4</v>
      </c>
      <c r="AH30" s="152"/>
      <c r="AI30" s="153">
        <f>IF((Y30+AA30+AC30+AE30)=0,"",SQRT(((5-AG30)*(5-AG30)*AE30+(4-AG30)*(4-AG30)*AC30+(3-AG30)*(3-AG30)*AA30+(2-AG30)*(2-AG30)*Y30)/(Y30+AA30+AC30+AE30)))</f>
        <v>0.5547001962252291</v>
      </c>
      <c r="AJ30" s="153"/>
      <c r="AK30" s="149">
        <f>IF((Y30+AA30+AC30+AE30)=0,"",AI30/AG30)</f>
        <v>0.1386750490563073</v>
      </c>
      <c r="AL30" s="150"/>
      <c r="AM30" s="32">
        <f>IF((Y30+AA30+AC30+AE30)=0,"",IF(AK30&gt;0.19,"!",""))</f>
      </c>
      <c r="AN30" s="151">
        <f>IF((Y30+AA30+AC30+AE30)=0,"",(AC30+AE30)/(Y30+AA30+AC30+AE30))</f>
        <v>0.8461538461538461</v>
      </c>
      <c r="AO30" s="151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2.75">
      <c r="A31" s="23"/>
      <c r="B31" s="23"/>
      <c r="C31" s="38" t="s">
        <v>63</v>
      </c>
      <c r="D31" s="122">
        <f>IF($X3=D28,1,0)+IF($X4=D28,1,0)+IF($X5=D28,1,0)+IF($X6=D28,1,0)+IF($X7=D28,1,0)+IF($X8=D28,1,0)+IF($X9=D28,1,0)+IF($X10=D28,1,0)+IF($X11=D28,1,0)+IF($X12=D28,1,0)+IF($X13=D28,1,0)+IF($X14=D28,1,0)+IF($X15=D28,1,0)</f>
        <v>0</v>
      </c>
      <c r="E31" s="123"/>
      <c r="F31" s="122">
        <f>IF($X3=F28,1,0)+IF($X4=F28,1,0)+IF($X5=F28,1,0)+IF($X6=F28,1,0)+IF($X7=F28,1,0)+IF($X8=F28,1,0)+IF($X9=F28,1,0)+IF($X10=F28,1,0)+IF($X11=F28,1,0)+IF($X12=F28,1,0)+IF($X13=F28,1,0)+IF($X14=F28,1,0)+IF($X15=F28,1,0)</f>
        <v>2</v>
      </c>
      <c r="G31" s="123"/>
      <c r="H31" s="122">
        <f>IF($X3=H28,1,0)+IF($X4=H28,1,0)+IF($X5=H28,1,0)+IF($X6=H28,1,0)+IF($X7=H28,1,0)+IF($X8=H28,1,0)+IF($X9=H28,1,0)+IF($X10=H28,1,0)+IF($X11=H28,1,0)+IF($X12=H28,1,0)+IF($X13=H28,1,0)+IF($X14=H28,1,0)+IF($X15=H28,1,0)</f>
        <v>7</v>
      </c>
      <c r="I31" s="123"/>
      <c r="J31" s="122">
        <f>IF($X3=J28,1,0)+IF($X4=J28,1,0)+IF($X5=J28,1,0)+IF($X6=J28,1,0)+IF($X7=J28,1,0)+IF($X8=J28,1,0)+IF($X9=J28,1,0)+IF($X10=J28,1,0)+IF($X11=J28,1,0)+IF($X12=J28,1,0)+IF($X13=J28,1,0)+IF($X14=J28,1,0)+IF($X15=J28,1,0)</f>
        <v>4</v>
      </c>
      <c r="K31" s="123"/>
      <c r="L31" s="152">
        <f>IF((D31+F31+H31+J31)=0,"",(D31*2+F31*3+H31*4+J31*5)/(D31+F31+H31+J31))</f>
        <v>4.153846153846154</v>
      </c>
      <c r="M31" s="152"/>
      <c r="N31" s="153">
        <f>IF((D31+F31+H31+J31)=0,"",SQRT(((5-L31)*(5-L31)*J31+(4-L31)*(4-L31)*H31+(3-L31)*(3-L31)*F31+(2-L31)*(2-L31)*D31)/(D31+F31+H31+J31)))</f>
        <v>0.6617173282340483</v>
      </c>
      <c r="O31" s="153"/>
      <c r="P31" s="149">
        <f>IF((D31+F31+H31+J31)=0,"",N31/L31)</f>
        <v>0.15930231976004863</v>
      </c>
      <c r="Q31" s="150"/>
      <c r="R31" s="32">
        <f>IF((D31+F31+H31+J31)=0,"",IF(P31&gt;0.19,"!",""))</f>
      </c>
      <c r="S31" s="151">
        <f>IF((D31+F31+H31+J31)=0,"",(H31+J31)/(D31+F31+H31+J31))</f>
        <v>0.8461538461538461</v>
      </c>
      <c r="T31" s="151"/>
      <c r="U31" s="23"/>
      <c r="V31" s="23"/>
      <c r="W31" s="23"/>
      <c r="X31" s="38" t="s">
        <v>63</v>
      </c>
      <c r="Y31" s="122">
        <f>IF($X3=Y29,1,0)+IF($X4=Y29,1,0)+IF($X5=Y29,1,0)+IF($X6=Y29,1,0)+IF($X7=Y29,1,0)+IF($X8=Y29,1,0)+IF($X9=Y29,1,0)+IF($X10=Y29,1,0)+IF($X11=Y29,1,0)+IF($X12=Y29,1,0)+IF($X13=Y29,1,0)+IF($X14=Y29,1,0)+IF($X15=Y29,1,0)</f>
        <v>0</v>
      </c>
      <c r="Z31" s="123"/>
      <c r="AA31" s="122">
        <f>IF($X3=AA29,1,0)+IF($X4=AA29,1,0)+IF($X5=AA29,1,0)+IF($X6=AA29,1,0)+IF($X7=AA29,1,0)+IF($X8=AA29,1,0)+IF($X9=AA29,1,0)+IF($X10=AA29,1,0)+IF($X11=AA29,1,0)+IF($X12=AA29,1,0)+IF($X13=AA29,1,0)+IF($X14=AA29,1,0)+IF($X15=AA29,1,0)</f>
        <v>2</v>
      </c>
      <c r="AB31" s="123"/>
      <c r="AC31" s="122">
        <f>IF($X3=AC29,1,0)+IF($X4=AC29,1,0)+IF($X5=AC29,1,0)+IF($X6=AC29,1,0)+IF($X7=AC29,1,0)+IF($X8=AC29,1,0)+IF($X9=AC29,1,0)+IF($X10=AC29,1,0)+IF($X11=AC29,1,0)+IF($X12=AC29,1,0)+IF($X13=AC29,1,0)+IF($X14=AC29,1,0)+IF($X15=AC29,1,0)</f>
        <v>7</v>
      </c>
      <c r="AD31" s="123"/>
      <c r="AE31" s="122">
        <f>IF($X3=AE29,1,0)+IF($X4=AE29,1,0)+IF($X5=AE29,1,0)+IF($X6=AE29,1,0)+IF($X7=AE29,1,0)+IF($X8=AE29,1,0)+IF($X9=AE29,1,0)+IF($X10=AE29,1,0)+IF($X11=AE29,1,0)+IF($X12=AE29,1,0)+IF($X13=AE29,1,0)+IF($X14=AE29,1,0)+IF($X15=AE29,1,0)</f>
        <v>4</v>
      </c>
      <c r="AF31" s="123"/>
      <c r="AG31" s="152">
        <f>IF((Y31+AA31+AC31+AE31)=0,"",(Y31*2+AA31*3+AC31*4+AE31*5)/(Y31+AA31+AC31+AE31))</f>
        <v>4.153846153846154</v>
      </c>
      <c r="AH31" s="152"/>
      <c r="AI31" s="153">
        <f>IF((Y31+AA31+AC31+AE31)=0,"",SQRT(((5-AG31)*(5-AG31)*AE31+(4-AG31)*(4-AG31)*AC31+(3-AG31)*(3-AG31)*AA31+(2-AG31)*(2-AG31)*Y31)/(Y31+AA31+AC31+AE31)))</f>
        <v>0.6617173282340483</v>
      </c>
      <c r="AJ31" s="153"/>
      <c r="AK31" s="149">
        <f>IF((Y31+AA31+AC31+AE31)=0,"",AI31/AG31)</f>
        <v>0.15930231976004863</v>
      </c>
      <c r="AL31" s="150"/>
      <c r="AM31" s="32">
        <f>IF((Y31+AA31+AC31+AE31)=0,"",IF(AK31&gt;0.19,"!",""))</f>
      </c>
      <c r="AN31" s="151">
        <f>IF((Y31+AA31+AC31+AE31)=0,"",(AC31+AE31)/(Y31+AA31+AC31+AE31))</f>
        <v>0.8461538461538461</v>
      </c>
      <c r="AO31" s="151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ht="12.75">
      <c r="A32" s="23"/>
      <c r="B32" s="23"/>
      <c r="C32" s="23"/>
      <c r="D32" s="124">
        <f>IF(AND(L30="",L31=""),"",IF(L31="",IF(D30-D29=0,0,IF(D30-D29&gt;0,1,2)),IF(D31-D29=0,0,IF(D31-D29&gt;0,1,2))))</f>
        <v>0</v>
      </c>
      <c r="E32" s="124"/>
      <c r="F32" s="124">
        <f>IF(AND(L30="",L31=""),"",IF(L31="",IF(F30-F29=0,0,IF(F30-F29&gt;0,1,2)),IF(F31-F29=0,0,IF(F31-F29&gt;0,1,2))))</f>
        <v>0</v>
      </c>
      <c r="G32" s="124"/>
      <c r="H32" s="124">
        <f>IF(AND(L30="",L31=""),"",IF(L31="",IF(H30-H29=0,0,IF(H30-H29&gt;0,1,2)),IF(H31-H29=0,0,IF(H31-H29&gt;0,1,2))))</f>
        <v>2</v>
      </c>
      <c r="I32" s="124"/>
      <c r="J32" s="124">
        <f>IF(AND(L30="",L31=""),"",IF(L31="",IF(J30-J29=0,0,IF(J30-J29&gt;0,1,2)),IF(J31-J29=0,0,IF(J31-J29&gt;0,1,2))))</f>
        <v>1</v>
      </c>
      <c r="K32" s="124"/>
      <c r="L32" s="125" t="str">
        <f>IF(AND(L29&lt;&gt;"",L30&lt;&gt;""),IF(L31="",(IF((L30-L29)&gt;0,"☺",IF((L30-L29)&lt;0,"▼",""))),(IF((L31-L29)&gt;0,"☺",IF((L31-L29)&lt;0,"▼","")))),"")</f>
        <v>☺</v>
      </c>
      <c r="M32" s="126"/>
      <c r="N32" s="127">
        <f>IF(AND(L30="",L31=""),"",IF(AND(F32=1,J32=2),2,IF(OR(AND(H32=1,J32=2),AND(H32=0,J32=2),AND(F32=2,J32=2),AND(F32=0,J32=2)),3,IF(OR(AND(F32=1,H32=2),AND(F32=1,H32=2,J32=1)),1,""))))</f>
      </c>
      <c r="O32" s="127"/>
      <c r="P32" s="23"/>
      <c r="Q32" s="23"/>
      <c r="R32" s="23"/>
      <c r="S32" s="125">
        <f>IF(AND(S29&lt;&gt;"",S30&lt;&gt;""),IF(S31="",(IF((S30-S29)&gt;0,"☺",IF((S30-S29)&lt;0,"▼",""))),(IF((S31-S29)&gt;0,"☺",IF((S31-S29)&lt;0,"▼","")))),"")</f>
      </c>
      <c r="T32" s="126"/>
      <c r="U32" s="23"/>
      <c r="V32" s="23"/>
      <c r="W32" s="23"/>
      <c r="X32" s="39" t="s">
        <v>44</v>
      </c>
      <c r="Y32" s="159">
        <f>IF($AQ3="",0,IF(ROUND($AQ3,0)=Y29,1,0))+IF($AQ4="",0,IF(ROUND($AQ4,0)=Y29,1,0))+IF($AQ5="",0,IF(ROUND($AQ5,0)=Y29,1,0))+IF($AQ6="",0,IF(ROUND($AQ6,0)=Y29,1,0))+IF($AQ7="",0,IF(ROUND($AQ7,0)=Y29,1,0))+IF($AQ8="",0,IF(ROUND($AQ8,0)=Y29,1,0))+IF($AQ9="",0,IF(ROUND($AQ9,0)=Y29,1,0))+IF($AQ10="",0,IF(ROUND($AQ10,0)=Y29,1,0))+IF($AQ11="",0,IF(ROUND($AQ11,0)=Y29,1,0))+IF($AQ12="",0,IF(ROUND($AQ12,0)=Y29,1,0))+IF($AQ13="",0,IF(ROUND($AQ13,0)=Y29,1,0))+IF($AQ14="",0,IF(ROUND($AQ14,0)=Y29,1,0))+IF($AQ15="",0,IF(ROUND($AQ15,0)=Y29,1,0))</f>
        <v>0</v>
      </c>
      <c r="Z32" s="160"/>
      <c r="AA32" s="159">
        <f>IF($AQ3="",0,IF(ROUND($AQ3,0)=AA29,1,0))+IF($AQ4="",0,IF(ROUND($AQ4,0)=AA29,1,0))+IF($AQ5="",0,IF(ROUND($AQ5,0)=AA29,1,0))+IF($AQ6="",0,IF(ROUND($AQ6,0)=AA29,1,0))+IF($AQ7="",0,IF(ROUND($AQ7,0)=AA29,1,0))+IF($AQ8="",0,IF(ROUND($AQ8,0)=AA29,1,0))+IF($AQ9="",0,IF(ROUND($AQ9,0)=AA29,1,0))+IF($AQ10="",0,IF(ROUND($AQ10,0)=AA29,1,0))+IF($AQ11="",0,IF(ROUND($AQ11,0)=AA29,1,0))+IF($AQ12="",0,IF(ROUND($AQ12,0)=AA29,1,0))+IF($AQ13="",0,IF(ROUND($AQ13,0)=AA29,1,0))+IF($AQ14="",0,IF(ROUND($AQ14,0)=AA29,1,0))+IF($AQ15="",0,IF(ROUND($AQ15,0)=AA29,1,0))</f>
        <v>4</v>
      </c>
      <c r="AB32" s="160"/>
      <c r="AC32" s="159">
        <f>IF($AQ3="",0,IF(ROUND($AQ3,0)=AC29,1,0))+IF($AQ4="",0,IF(ROUND($AQ4,0)=AC29,1,0))+IF($AQ5="",0,IF(ROUND($AQ5,0)=AC29,1,0))+IF($AQ6="",0,IF(ROUND($AQ6,0)=AC29,1,0))+IF($AQ7="",0,IF(ROUND($AQ7,0)=AC29,1,0))+IF($AQ8="",0,IF(ROUND($AQ8,0)=AC29,1,0))+IF($AQ9="",0,IF(ROUND($AQ9,0)=AC29,1,0))+IF($AQ10="",0,IF(ROUND($AQ10,0)=AC29,1,0))+IF($AQ11="",0,IF(ROUND($AQ11,0)=AC29,1,0))+IF($AQ12="",0,IF(ROUND($AQ12,0)=AC29,1,0))+IF($AQ13="",0,IF(ROUND($AQ13,0)=AC29,1,0))+IF($AQ14="",0,IF(ROUND($AQ14,0)=AC29,1,0))+IF($AQ15="",0,IF(ROUND($AQ15,0)=AC29,1,0))</f>
        <v>6</v>
      </c>
      <c r="AD32" s="160"/>
      <c r="AE32" s="159">
        <f>IF($AQ3="",0,IF(ROUND($AQ3,0)=AE29,1,0))+IF($AQ4="",0,IF(ROUND($AQ4,0)=AE29,1,0))+IF($AQ5="",0,IF(ROUND($AQ5,0)=AE29,1,0))+IF($AQ6="",0,IF(ROUND($AQ6,0)=AE29,1,0))+IF($AQ7="",0,IF(ROUND($AQ7,0)=AE29,1,0))+IF($AQ8="",0,IF(ROUND($AQ8,0)=AE29,1,0))+IF($AQ9="",0,IF(ROUND($AQ9,0)=AE29,1,0))+IF($AQ10="",0,IF(ROUND($AQ10,0)=AE29,1,0))+IF($AQ11="",0,IF(ROUND($AQ11,0)=AE29,1,0))+IF($AQ12="",0,IF(ROUND($AQ12,0)=AE29,1,0))+IF($AQ13="",0,IF(ROUND($AQ13,0)=AE29,1,0))+IF($AQ14="",0,IF(ROUND($AQ14,0)=AE29,1,0))+IF($AQ15="",0,IF(ROUND($AQ15,0)=AE29,1,0))</f>
        <v>2</v>
      </c>
      <c r="AF32" s="160"/>
      <c r="AG32" s="154">
        <f>IF((Y32+AA32+AC32+AE32)=0,"",(Y32*2+AA32*3+AC32*4+AE32*5)/(Y32+AA32+AC32+AE32))</f>
        <v>3.8333333333333335</v>
      </c>
      <c r="AH32" s="154"/>
      <c r="AI32" s="155">
        <f>IF((Y32+AA32+AC32+AE32)=0,"",SQRT(((5-AG32)*(5-AG32)*AE32+(4-AG32)*(4-AG32)*AC32+(3-AG32)*(3-AG32)*AA32+(2-AG32)*(2-AG32)*Y32)/(Y32+AA32+AC32+AE32)))</f>
        <v>0.6871842709362768</v>
      </c>
      <c r="AJ32" s="155"/>
      <c r="AK32" s="156">
        <f>IF((Y32+AA32+AC32+AE32)=0,"",AI32/AG32)</f>
        <v>0.17926546198337653</v>
      </c>
      <c r="AL32" s="157"/>
      <c r="AM32" s="33">
        <f>IF((Y32+AA32+AC32+AE32)=0,"",IF(AK32&gt;0.19,"!",""))</f>
      </c>
      <c r="AN32" s="158">
        <f>IF((Y32+AA32+AC32+AE32)=0,"",(AC32+AE32)/(Y32+AA32+AC32+AE32))</f>
        <v>0.6666666666666666</v>
      </c>
      <c r="AO32" s="158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ht="12.75">
      <c r="A33" s="23"/>
      <c r="B33" s="184" t="s">
        <v>67</v>
      </c>
      <c r="C33" s="128">
        <f>IF(N32=1,"Наблюдается потеря мотивации у среднего звена. Рекомендуется усилить работу с ними.",IF(N32=4,"Рекомендуется усилить работу со слабоуспевающими ученикам.",IF(N32=2,"Наблюдается потеря интереса и равномерное снижение знаний по всем слоям класса. Рекомендуется проявить индивидуальный подход к ученикам.",IF(N32=3,"Наблюдается потеря интереса к предмету со стороны сильных учеников. Рекомендуется усилить работу с мотивированными учениками.",""))))</f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23"/>
      <c r="V33" s="23"/>
      <c r="W33" s="23"/>
      <c r="X33" s="38" t="s">
        <v>65</v>
      </c>
      <c r="Y33" s="122">
        <f>IF($AR3=Y29,1,0)+IF($AR4=Y29,1,0)+IF($AR5=Y29,1,0)+IF($AR6=Y29,1,0)+IF($AR7=Y29,1,0)+IF($AR8=Y29,1,0)+IF($AR9=Y29,1,0)+IF($AR10=Y29,1,0)+IF($AR11=Y29,1,0)+IF($AR12=Y29,1,0)+IF($AR13=Y29,1,0)+IF($AR14=Y29,1,0)+IF($AR15=Y29,1,0)</f>
        <v>0</v>
      </c>
      <c r="Z33" s="123"/>
      <c r="AA33" s="122">
        <f>IF($AR3=AA29,1,0)+IF($AR4=AA29,1,0)+IF($AR5=AA29,1,0)+IF($AR6=AA29,1,0)+IF($AR7=AA29,1,0)+IF($AR8=AA29,1,0)+IF($AR9=AA29,1,0)+IF($AR10=AA29,1,0)+IF($AR11=AA29,1,0)+IF($AR12=AA29,1,0)+IF($AR13=AA29,1,0)+IF($AR14=AA29,1,0)+IF($AR15=AA29,1,0)</f>
        <v>0</v>
      </c>
      <c r="AB33" s="123"/>
      <c r="AC33" s="122">
        <f>IF($AR3=AC29,1,0)+IF($AR4=AC29,1,0)+IF($AR5=AC29,1,0)+IF($AR6=AC29,1,0)+IF($AR7=AC29,1,0)+IF($AR8=AC29,1,0)+IF($AR9=AC29,1,0)+IF($AR10=AC29,1,0)+IF($AR11=AC29,1,0)+IF($AR12=AC29,1,0)+IF($AR13=AC29,1,0)+IF($AR14=AC29,1,0)+IF($AR15=AC29,1,0)</f>
        <v>0</v>
      </c>
      <c r="AD33" s="123"/>
      <c r="AE33" s="122">
        <f>IF($AR3=AE29,1,0)+IF($AR4=AE29,1,0)+IF($AR5=AE29,1,0)+IF($AR6=AE29,1,0)+IF($AR7=AE29,1,0)+IF($AR8=AE29,1,0)+IF($AR9=AE29,1,0)+IF($AR10=AE29,1,0)+IF($AR11=AE29,1,0)+IF($AR12=AE29,1,0)+IF($AR13=AE29,1,0)+IF($AR14=AE29,1,0)+IF($AR15=AE29,1,0)</f>
        <v>0</v>
      </c>
      <c r="AF33" s="123"/>
      <c r="AG33" s="152">
        <f>IF((Y33+AA33+AC33+AE33)=0,"",(Y33*2+AA33*3+AC33*4+AE33*5)/(Y33+AA33+AC33+AE33))</f>
      </c>
      <c r="AH33" s="152"/>
      <c r="AI33" s="153">
        <f>IF((Y33+AA33+AC33+AE33)=0,"",SQRT(((5-AG33)*(5-AG33)*AE33+(4-AG33)*(4-AG33)*AC33+(3-AG33)*(3-AG33)*AA33+(2-AG33)*(2-AG33)*Y33)/(Y33+AA33+AC33+AE33)))</f>
      </c>
      <c r="AJ33" s="153"/>
      <c r="AK33" s="149">
        <f>IF((Y33+AA33+AC33+AE33)=0,"",AI33/AG33)</f>
      </c>
      <c r="AL33" s="150"/>
      <c r="AM33" s="32">
        <f>IF((Y33+AA33+AC33+AE33)=0,"",IF(AK33&gt;0.19,"!",""))</f>
      </c>
      <c r="AN33" s="151">
        <f>IF((Y33+AA33+AC33+AE33)=0,"",(AC33+AE33)/(Y33+AA33+AC33+AE33))</f>
      </c>
      <c r="AO33" s="151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ht="12.75">
      <c r="A34" s="23"/>
      <c r="B34" s="184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23"/>
      <c r="V34" s="23"/>
      <c r="W34" s="23"/>
      <c r="X34" s="23"/>
      <c r="Y34" s="124">
        <f>IF(AND(AG32="",AG33=""),"",IF(AG33="",IF(Y32-Y31=0,0,IF(Y32-Y31&gt;0,1,2)),IF(Y33-Y31=0,0,IF(Y33-Y31&gt;0,1,2))))</f>
        <v>0</v>
      </c>
      <c r="Z34" s="124"/>
      <c r="AA34" s="124">
        <f>IF(AND(AG32="",AG33=""),"",IF(AG33="",IF(AA32-AA31=0,0,IF(AA32-AA31&gt;0,1,2)),IF(AA33-AA31=0,0,IF(AA33-AA31&gt;0,1,2))))</f>
        <v>1</v>
      </c>
      <c r="AB34" s="124"/>
      <c r="AC34" s="124">
        <f>IF(AND(AG32="",AG33=""),"",IF(AG33="",IF(AC32-AC31=0,0,IF(AC32-AC31&gt;0,1,2)),IF(AC33-AC31=0,0,IF(AC33-AC31&gt;0,1,2))))</f>
        <v>2</v>
      </c>
      <c r="AD34" s="124"/>
      <c r="AE34" s="124">
        <f>IF(AND(AG32="",AG33=""),"",IF(AG33="",IF(AE32-AE31=0,0,IF(AE32-AE31&gt;0,1,2)),IF(AE33-AE31=0,0,IF(AE33-AE31&gt;0,1,2))))</f>
        <v>2</v>
      </c>
      <c r="AF34" s="124"/>
      <c r="AG34" s="125" t="str">
        <f>IF(AND(AG31&lt;&gt;"",AG32&lt;&gt;""),IF(AG33="",(IF((AG32-AG31)&gt;0,"☺",IF((AG32-AG31)&lt;0,"▼",""))),(IF((AG33-AG31)&gt;0,"☺",IF((AG33-AG31)&lt;0,"▼","")))),"")</f>
        <v>▼</v>
      </c>
      <c r="AH34" s="126"/>
      <c r="AI34" s="127">
        <f>IF(AND(AG32="",AG33=""),"",IF(AND(AA34=1,AE34=2),2,IF(OR(AND(AC34=1,AE34=2),AND(AC34=0,AE34=2),AND(AA34=2,AE34=2),AND(AA34=0,AE34=2)),3,IF(OR(AND(AA34=1,AC34=2),AND(AA34=1,AC34=2,AE34=1)),1,""))))</f>
        <v>2</v>
      </c>
      <c r="AJ34" s="127"/>
      <c r="AK34" s="23"/>
      <c r="AL34" s="23"/>
      <c r="AM34" s="23"/>
      <c r="AN34" s="125" t="str">
        <f>IF(AND(AN31&lt;&gt;"",AN32&lt;&gt;""),IF(AN33="",(IF((AN32-AN31)&gt;0,"☺",IF((AN32-AN31)&lt;0,"▼",""))),(IF((AN33-AN31)&gt;0,"☺",IF((AN33-AN31)&lt;0,"▼","")))),"")</f>
        <v>▼</v>
      </c>
      <c r="AO34" s="126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ht="12.75" customHeight="1">
      <c r="A35" s="23"/>
      <c r="B35" s="23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23"/>
      <c r="V35" s="23"/>
      <c r="W35" s="23"/>
      <c r="X35" s="128" t="str">
        <f>IF(AI34=1,"Наблюдается потеря мотивации у среднего звена. Рекомендуется усилить работу с ними.",IF(AI34=4,"Рекомендуется усилить работу со слабоуспевающими ученикам.",IF(AI34=2,"Наблюдается потеря интереса и равномерное снижение знаний по всем слоям класса. Рекомендуется проявить индивидуальный подход к ученикам.",IF(AI34=3,"Наблюдается потеря интереса к предмету со стороны сильных учеников. Рекомендуется усилить работу с мотивированными учениками.",""))))</f>
        <v>Наблюдается потеря интереса и равномерное снижение знаний по всем слоям класса. Рекомендуется проявить индивидуальный подход к ученикам.</v>
      </c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87"/>
      <c r="O36" s="23"/>
      <c r="P36" s="23"/>
      <c r="Q36" s="23"/>
      <c r="R36" s="23"/>
      <c r="S36" s="23"/>
      <c r="T36" s="23"/>
      <c r="U36" s="23"/>
      <c r="V36" s="23"/>
      <c r="W36" s="23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</row>
    <row r="43" spans="1:78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78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78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78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</row>
    <row r="47" spans="1:78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</row>
    <row r="48" spans="1:7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</row>
    <row r="49" spans="1:78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</row>
    <row r="50" spans="1:78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</row>
    <row r="51" spans="1:78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</row>
    <row r="52" spans="1:78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</row>
    <row r="60" spans="1:78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1:78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</row>
    <row r="62" spans="1:78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</row>
    <row r="63" spans="1:78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</row>
    <row r="64" spans="1:78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</row>
    <row r="65" spans="1:78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</row>
    <row r="66" spans="1:78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</row>
  </sheetData>
  <sheetProtection selectLockedCells="1" selectUnlockedCells="1"/>
  <mergeCells count="191">
    <mergeCell ref="Y30:Z30"/>
    <mergeCell ref="B33:B34"/>
    <mergeCell ref="J28:K28"/>
    <mergeCell ref="X35:AO37"/>
    <mergeCell ref="Y28:AO28"/>
    <mergeCell ref="Y29:Z29"/>
    <mergeCell ref="AA29:AB29"/>
    <mergeCell ref="AC29:AD29"/>
    <mergeCell ref="AG29:AH29"/>
    <mergeCell ref="AI29:AJ29"/>
    <mergeCell ref="AK29:AM29"/>
    <mergeCell ref="AN29:AO29"/>
    <mergeCell ref="AE19:AF19"/>
    <mergeCell ref="N32:O32"/>
    <mergeCell ref="C33:T35"/>
    <mergeCell ref="X24:AO26"/>
    <mergeCell ref="AI34:AJ34"/>
    <mergeCell ref="S28:T28"/>
    <mergeCell ref="P28:R28"/>
    <mergeCell ref="D28:E28"/>
    <mergeCell ref="F28:G28"/>
    <mergeCell ref="H28:I28"/>
    <mergeCell ref="W1:W2"/>
    <mergeCell ref="V1:V2"/>
    <mergeCell ref="F19:G19"/>
    <mergeCell ref="D1:G1"/>
    <mergeCell ref="AA19:AB19"/>
    <mergeCell ref="AC19:AD19"/>
    <mergeCell ref="J29:K29"/>
    <mergeCell ref="AU1:AU2"/>
    <mergeCell ref="AT1:AT2"/>
    <mergeCell ref="AR1:AR2"/>
    <mergeCell ref="AO1:AO2"/>
    <mergeCell ref="AQ1:AQ2"/>
    <mergeCell ref="N28:O28"/>
    <mergeCell ref="P21:Q21"/>
    <mergeCell ref="S21:T21"/>
    <mergeCell ref="C23:T25"/>
    <mergeCell ref="S29:T29"/>
    <mergeCell ref="D29:E29"/>
    <mergeCell ref="X1:X2"/>
    <mergeCell ref="F20:G20"/>
    <mergeCell ref="L19:M19"/>
    <mergeCell ref="S19:T19"/>
    <mergeCell ref="N19:O19"/>
    <mergeCell ref="T1:T2"/>
    <mergeCell ref="J19:K19"/>
    <mergeCell ref="H19:I19"/>
    <mergeCell ref="N30:O30"/>
    <mergeCell ref="L29:M29"/>
    <mergeCell ref="D19:E19"/>
    <mergeCell ref="S32:T32"/>
    <mergeCell ref="J20:K20"/>
    <mergeCell ref="H20:I20"/>
    <mergeCell ref="L32:M32"/>
    <mergeCell ref="P20:Q20"/>
    <mergeCell ref="S20:T20"/>
    <mergeCell ref="L28:M28"/>
    <mergeCell ref="H29:I29"/>
    <mergeCell ref="L31:M31"/>
    <mergeCell ref="N31:O31"/>
    <mergeCell ref="N29:O29"/>
    <mergeCell ref="P29:Q29"/>
    <mergeCell ref="D30:E30"/>
    <mergeCell ref="F30:G30"/>
    <mergeCell ref="H30:I30"/>
    <mergeCell ref="J30:K30"/>
    <mergeCell ref="L30:M30"/>
    <mergeCell ref="S30:T30"/>
    <mergeCell ref="P31:Q31"/>
    <mergeCell ref="S31:T31"/>
    <mergeCell ref="D27:T27"/>
    <mergeCell ref="D31:E31"/>
    <mergeCell ref="F31:G31"/>
    <mergeCell ref="H31:I31"/>
    <mergeCell ref="J31:K31"/>
    <mergeCell ref="P30:Q30"/>
    <mergeCell ref="F29:G29"/>
    <mergeCell ref="Y18:AO18"/>
    <mergeCell ref="Y19:Z19"/>
    <mergeCell ref="D21:E21"/>
    <mergeCell ref="F21:G21"/>
    <mergeCell ref="H21:I21"/>
    <mergeCell ref="N20:O20"/>
    <mergeCell ref="D20:E20"/>
    <mergeCell ref="J21:K21"/>
    <mergeCell ref="L20:M20"/>
    <mergeCell ref="L21:M21"/>
    <mergeCell ref="A1:B2"/>
    <mergeCell ref="S22:T22"/>
    <mergeCell ref="P22:Q22"/>
    <mergeCell ref="N22:O22"/>
    <mergeCell ref="L22:M22"/>
    <mergeCell ref="P19:R19"/>
    <mergeCell ref="D18:T18"/>
    <mergeCell ref="N21:O21"/>
    <mergeCell ref="C1:C2"/>
    <mergeCell ref="AG19:AH19"/>
    <mergeCell ref="AI19:AJ19"/>
    <mergeCell ref="AK19:AM19"/>
    <mergeCell ref="AN19:AO19"/>
    <mergeCell ref="Y20:Z20"/>
    <mergeCell ref="AA20:AB20"/>
    <mergeCell ref="AC20:AD20"/>
    <mergeCell ref="AE20:AF20"/>
    <mergeCell ref="AG20:AH20"/>
    <mergeCell ref="AI20:AJ20"/>
    <mergeCell ref="AK20:AL20"/>
    <mergeCell ref="AN20:AO20"/>
    <mergeCell ref="Y21:Z21"/>
    <mergeCell ref="AA21:AB21"/>
    <mergeCell ref="AC21:AD21"/>
    <mergeCell ref="AE21:AF21"/>
    <mergeCell ref="AN23:AO23"/>
    <mergeCell ref="AG21:AH21"/>
    <mergeCell ref="AI21:AJ21"/>
    <mergeCell ref="AK21:AL21"/>
    <mergeCell ref="AN21:AO21"/>
    <mergeCell ref="AG23:AH23"/>
    <mergeCell ref="AI23:AJ23"/>
    <mergeCell ref="AK23:AL23"/>
    <mergeCell ref="AI22:AJ22"/>
    <mergeCell ref="AK22:AL22"/>
    <mergeCell ref="AA30:AB30"/>
    <mergeCell ref="AC30:AD30"/>
    <mergeCell ref="AE30:AF30"/>
    <mergeCell ref="AG30:AH30"/>
    <mergeCell ref="AI30:AJ30"/>
    <mergeCell ref="AK30:AL30"/>
    <mergeCell ref="AN30:AO30"/>
    <mergeCell ref="AE29:AF29"/>
    <mergeCell ref="AI32:AJ32"/>
    <mergeCell ref="AK32:AL32"/>
    <mergeCell ref="AN32:AO32"/>
    <mergeCell ref="Y32:Z32"/>
    <mergeCell ref="AA32:AB32"/>
    <mergeCell ref="AC32:AD32"/>
    <mergeCell ref="AE32:AF32"/>
    <mergeCell ref="AN31:AO31"/>
    <mergeCell ref="AC31:AD31"/>
    <mergeCell ref="AE31:AF31"/>
    <mergeCell ref="Y33:Z33"/>
    <mergeCell ref="AA33:AB33"/>
    <mergeCell ref="AC33:AD33"/>
    <mergeCell ref="AE33:AF33"/>
    <mergeCell ref="AN22:AO22"/>
    <mergeCell ref="AG34:AH34"/>
    <mergeCell ref="AN34:AO34"/>
    <mergeCell ref="AG33:AH33"/>
    <mergeCell ref="AN33:AO33"/>
    <mergeCell ref="AI33:AJ33"/>
    <mergeCell ref="AK33:AL33"/>
    <mergeCell ref="AG31:AH31"/>
    <mergeCell ref="AI31:AJ31"/>
    <mergeCell ref="AK31:AL31"/>
    <mergeCell ref="Y34:Z34"/>
    <mergeCell ref="AA34:AB34"/>
    <mergeCell ref="AC34:AD34"/>
    <mergeCell ref="AE34:AF34"/>
    <mergeCell ref="AG22:AH22"/>
    <mergeCell ref="D32:E32"/>
    <mergeCell ref="F32:G32"/>
    <mergeCell ref="H32:I32"/>
    <mergeCell ref="J32:K32"/>
    <mergeCell ref="Y23:Z23"/>
    <mergeCell ref="AA23:AB23"/>
    <mergeCell ref="AC23:AD23"/>
    <mergeCell ref="AE23:AF23"/>
    <mergeCell ref="AG32:AH32"/>
    <mergeCell ref="Y22:Z22"/>
    <mergeCell ref="AA22:AB22"/>
    <mergeCell ref="AC22:AD22"/>
    <mergeCell ref="AE22:AF22"/>
    <mergeCell ref="Y31:Z31"/>
    <mergeCell ref="AA31:AB31"/>
    <mergeCell ref="D22:E22"/>
    <mergeCell ref="F22:G22"/>
    <mergeCell ref="H22:I22"/>
    <mergeCell ref="J22:K22"/>
    <mergeCell ref="H1:L1"/>
    <mergeCell ref="M1:O1"/>
    <mergeCell ref="P1:S1"/>
    <mergeCell ref="AV1:AV2"/>
    <mergeCell ref="Y1:AA1"/>
    <mergeCell ref="AC1:AE1"/>
    <mergeCell ref="AF1:AJ1"/>
    <mergeCell ref="AK1:AM1"/>
    <mergeCell ref="AS1:AS2"/>
    <mergeCell ref="AP1:AP2"/>
    <mergeCell ref="AN1:AN2"/>
    <mergeCell ref="U1:U2"/>
  </mergeCells>
  <printOptions/>
  <pageMargins left="0.75" right="0.75" top="1" bottom="1" header="0.5118055555555555" footer="0.5118055555555555"/>
  <pageSetup horizontalDpi="300" verticalDpi="300" orientation="portrait" paperSize="9" r:id="rId1"/>
  <ignoredErrors>
    <ignoredError sqref="U5:W12 U3:W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Головин</cp:lastModifiedBy>
  <cp:lastPrinted>2011-02-03T13:42:20Z</cp:lastPrinted>
  <dcterms:created xsi:type="dcterms:W3CDTF">2011-03-24T11:42:35Z</dcterms:created>
  <dcterms:modified xsi:type="dcterms:W3CDTF">2014-04-19T15:49:22Z</dcterms:modified>
  <cp:category/>
  <cp:version/>
  <cp:contentType/>
  <cp:contentStatus/>
</cp:coreProperties>
</file>